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éthodePluies" sheetId="1" r:id="rId1"/>
    <sheet name="T=1mois" sheetId="2" r:id="rId2"/>
    <sheet name="T=2ans" sheetId="3" r:id="rId3"/>
    <sheet name="T=10ans" sheetId="4" r:id="rId4"/>
    <sheet name="T=30ans" sheetId="5" r:id="rId5"/>
    <sheet name="T=50ans" sheetId="6" r:id="rId6"/>
    <sheet name="T=100ans" sheetId="7" r:id="rId7"/>
    <sheet name="Schéma" sheetId="8" r:id="rId8"/>
  </sheets>
  <definedNames>
    <definedName name="_xlnm.Print_Area" localSheetId="0">'MéthodePluies'!$D$32</definedName>
    <definedName name="réseaux">'MéthodePluies'!$D$30</definedName>
    <definedName name="_xlfn_IFS">NA()</definedName>
    <definedName name="Excel_BuiltIn_Print_Area" localSheetId="0">'MéthodePluies'!$D$32</definedName>
    <definedName name="Infiltration" localSheetId="0">'MéthodePluies'!$D$29</definedName>
    <definedName name="Q" localSheetId="0">'MéthodePluies'!$G$32:$G$32</definedName>
    <definedName name="Qf" localSheetId="0">'MéthodePluies'!$A$1:$G$39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<sst xmlns="http://schemas.openxmlformats.org/spreadsheetml/2006/main" count="189" uniqueCount="130">
  <si>
    <t>Direction du Cycle de l'eau</t>
  </si>
  <si>
    <t>Dimensionnement du dispositif de gestion des eaux pluviales 
En application du zonage pluvial de Nantes Métropole</t>
  </si>
  <si>
    <t xml:space="preserve">Mode d'emploi : les cases à fond gris et vert sont destinées à être renseignées par l'utilisateur de l'outil. Ces informations sont nécessaires pour les calculs . Afin de mieux utiliser l'outil, il est conseillé de lire, l'annexe 3 du rapport intitulé "dispositions du zonage pluvial" disponible sur : www.metropole.nantes.fr </t>
  </si>
  <si>
    <t>A renseigner à partir des caractéristiques du projet (surfaces du projet)</t>
  </si>
  <si>
    <t>A choisir suivant zonage pluvial (liste déroulante de choix selon la localisation du projet)</t>
  </si>
  <si>
    <t>Constantes</t>
  </si>
  <si>
    <t>Déterminé graphiquement à l'aide du tableur</t>
  </si>
  <si>
    <t>Calculé automatiquement</t>
  </si>
  <si>
    <t>Donnée</t>
  </si>
  <si>
    <t>Calcul</t>
  </si>
  <si>
    <t>Valeur</t>
  </si>
  <si>
    <t>Surfaces du projet (S)</t>
  </si>
  <si>
    <t>Surface totale du projet (St)</t>
  </si>
  <si>
    <t>S=</t>
  </si>
  <si>
    <t>m²</t>
  </si>
  <si>
    <r>
      <rPr>
        <sz val="8"/>
        <rFont val="Verdana"/>
        <family val="2"/>
      </rPr>
      <t>Surface imperméabilisée (S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</si>
  <si>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</si>
  <si>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Surface partiellement imperméabilisée (S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</si>
  <si>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P_imp</t>
    </r>
  </si>
  <si>
    <r>
      <rPr>
        <sz val="8"/>
        <rFont val="Verdana"/>
        <family val="2"/>
      </rPr>
      <t>Surface perméable (S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</si>
  <si>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</si>
  <si>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Coefficient de ruissellement (Cr)</t>
  </si>
  <si>
    <t>Coefficient de ruissellement variable suivant T</t>
  </si>
  <si>
    <t>T=</t>
  </si>
  <si>
    <t>1m à 50a</t>
  </si>
  <si>
    <t>100a</t>
  </si>
  <si>
    <r>
      <rPr>
        <sz val="8"/>
        <rFont val="Verdana"/>
        <family val="2"/>
      </rPr>
      <t>Coefficient imperméabilisée (Cr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</si>
  <si>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</si>
  <si>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partiellement imperméabilisée (Cr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</si>
  <si>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</si>
  <si>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non imperméabilisée (Cr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</si>
  <si>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</si>
  <si>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Rejet (q)</t>
  </si>
  <si>
    <t>Si rejet , débit autorisé (q)</t>
  </si>
  <si>
    <t>q=</t>
  </si>
  <si>
    <t>l/s/ha</t>
  </si>
  <si>
    <r>
      <rPr>
        <sz val="8"/>
        <rFont val="Verdana"/>
        <family val="2"/>
      </rPr>
      <t>Si infiltration, 
Perméabilité (K)
Surface d'infiltration (S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)</t>
    </r>
  </si>
  <si>
    <t>K=</t>
  </si>
  <si>
    <t>mm/h</t>
  </si>
  <si>
    <t>m/s</t>
  </si>
  <si>
    <t>Profondeur de la nappe (pf)</t>
  </si>
  <si>
    <t>pf=</t>
  </si>
  <si>
    <t>m</t>
  </si>
  <si>
    <t>Période de retour (T)</t>
  </si>
  <si>
    <t>Coefficients de Montana (a,b)</t>
  </si>
  <si>
    <t>Débit de fuite (Qf)</t>
  </si>
  <si>
    <r>
      <rPr>
        <sz val="8"/>
        <rFont val="Verdana"/>
        <family val="2"/>
      </rPr>
      <t>Si infiltration, débit : Qf</t>
    </r>
    <r>
      <rPr>
        <vertAlign val="subscript"/>
        <sz val="8"/>
        <rFont val="Verdana"/>
        <family val="2"/>
      </rPr>
      <t xml:space="preserve">inf </t>
    </r>
    <r>
      <rPr>
        <sz val="8"/>
        <rFont val="Verdana"/>
        <family val="2"/>
      </rPr>
      <t>= 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 xml:space="preserve">  x K </t>
    </r>
    <r>
      <rPr>
        <sz val="8"/>
        <color indexed="12"/>
        <rFont val="Verdana"/>
        <family val="2"/>
      </rPr>
      <t>(*)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</si>
  <si>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=</t>
    </r>
  </si>
  <si>
    <t>m³/s</t>
  </si>
  <si>
    <r>
      <rPr>
        <sz val="8"/>
        <rFont val="Verdana"/>
        <family val="2"/>
      </rPr>
      <t>Si rejet au réseau/fossé, débit autorisé  : 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 xml:space="preserve"> = qxSx10-7</t>
    </r>
    <r>
      <rPr>
        <sz val="8"/>
        <color indexed="12"/>
        <rFont val="Verdana"/>
        <family val="2"/>
      </rPr>
      <t xml:space="preserve"> (**)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</si>
  <si>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</si>
  <si>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</t>
    </r>
  </si>
  <si>
    <t>Sélectionner la valeur correspondant au mode de gestion des eaux pluviales envisagé : 
- Soit par infiltration (Qf-inf)
- Soit par rejet au réseau (Qf-r)</t>
  </si>
  <si>
    <t>Infiltration</t>
  </si>
  <si>
    <t>Qf=</t>
  </si>
  <si>
    <t>Coefficient d'apport (Ca)</t>
  </si>
  <si>
    <t>Ca=</t>
  </si>
  <si>
    <t>Surface active (Sa)</t>
  </si>
  <si>
    <t>Sa = Ca x S</t>
  </si>
  <si>
    <t>Sa=</t>
  </si>
  <si>
    <t>ha</t>
  </si>
  <si>
    <t>Débit de vidange (Qs)</t>
  </si>
  <si>
    <r>
      <rPr>
        <sz val="8"/>
        <rFont val="Verdana"/>
        <family val="2"/>
      </rPr>
      <t>Qs = 60 000 x Qf (m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/s) / Sa (m²)</t>
    </r>
  </si>
  <si>
    <t>Qs=</t>
  </si>
  <si>
    <t>mm/min</t>
  </si>
  <si>
    <t>Hauteur maximale à stocker (Δhmax)</t>
  </si>
  <si>
    <t>détermination graphique (Cf. abaque)</t>
  </si>
  <si>
    <t>Δhmax=</t>
  </si>
  <si>
    <t>mm</t>
  </si>
  <si>
    <t>Volume à stocker (Vs)</t>
  </si>
  <si>
    <t>Vs = 10 x (ΔH) x Sa</t>
  </si>
  <si>
    <t>Vs=</t>
  </si>
  <si>
    <t>m3</t>
  </si>
  <si>
    <t>Durée de vidange (Tv)</t>
  </si>
  <si>
    <r>
      <rPr>
        <sz val="8"/>
        <rFont val="Verdana"/>
        <family val="2"/>
      </rPr>
      <t>Tv =Vs (en l) / Qf (en l/s) / 3600</t>
    </r>
    <r>
      <rPr>
        <sz val="8"/>
        <color indexed="12"/>
        <rFont val="Verdana"/>
        <family val="2"/>
      </rPr>
      <t xml:space="preserve"> (***)</t>
    </r>
  </si>
  <si>
    <t>Tv=</t>
  </si>
  <si>
    <t>h</t>
  </si>
  <si>
    <t xml:space="preserve">Rappel </t>
  </si>
  <si>
    <t>1 ha = 10 000 m²</t>
  </si>
  <si>
    <t>1 mm = 1 l / m²</t>
  </si>
  <si>
    <r>
      <rPr>
        <sz val="8"/>
        <rFont val="Verdana"/>
        <family val="2"/>
      </rPr>
      <t>1 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 = 1 000 l/s</t>
    </r>
  </si>
  <si>
    <r>
      <rPr>
        <b/>
        <sz val="8"/>
        <color indexed="12"/>
        <rFont val="Verdana"/>
        <family val="2"/>
      </rPr>
      <t>*</t>
    </r>
    <r>
      <rPr>
        <b/>
        <sz val="8"/>
        <rFont val="Verdana"/>
        <family val="2"/>
      </rPr>
      <t>Débit de fuite par infiltration (Qf</t>
    </r>
    <r>
      <rPr>
        <b/>
        <vertAlign val="subscript"/>
        <sz val="8"/>
        <rFont val="Verdana"/>
        <family val="2"/>
      </rPr>
      <t>inf</t>
    </r>
    <r>
      <rPr>
        <b/>
        <sz val="8"/>
        <rFont val="Verdana"/>
        <family val="2"/>
      </rPr>
      <t>)</t>
    </r>
  </si>
  <si>
    <t>Qf = Sinf  x K (S en m²)</t>
  </si>
  <si>
    <t>pour des fossés ou des noues</t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</si>
  <si>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 xml:space="preserve"> </t>
    </r>
    <r>
      <rPr>
        <sz val="8"/>
        <rFont val="Verdana"/>
        <family val="2"/>
      </rPr>
      <t>= S miroir x K</t>
    </r>
  </si>
  <si>
    <t>pour des tranché drainantes, puits d'infiltration ou bassin enterré</t>
  </si>
  <si>
    <t>Qf = 0.5 x S parois verticales x K</t>
  </si>
  <si>
    <t>pour des bassin à ciel ouvert enherbé</t>
  </si>
  <si>
    <t>Qf = S fond du bassin x K</t>
  </si>
  <si>
    <r>
      <rPr>
        <b/>
        <sz val="8"/>
        <color indexed="12"/>
        <rFont val="Verdana"/>
        <family val="2"/>
      </rPr>
      <t>**</t>
    </r>
    <r>
      <rPr>
        <b/>
        <sz val="8"/>
        <rFont val="Verdana"/>
        <family val="2"/>
      </rPr>
      <t>Débit de fuite maxi.autorisé (Qf</t>
    </r>
    <r>
      <rPr>
        <b/>
        <vertAlign val="subscript"/>
        <sz val="8"/>
        <rFont val="Verdana"/>
        <family val="2"/>
      </rPr>
      <t>r</t>
    </r>
    <r>
      <rPr>
        <b/>
        <sz val="8"/>
        <rFont val="Verdana"/>
        <family val="2"/>
      </rPr>
      <t>)</t>
    </r>
  </si>
  <si>
    <t>Qf général= (3 ou 10) l/s/ha aménagé</t>
  </si>
  <si>
    <t>Qf = x l/s x S</t>
  </si>
  <si>
    <t>cas Qf mini.</t>
  </si>
  <si>
    <t>Qf = 1 l/s</t>
  </si>
  <si>
    <r>
      <rPr>
        <b/>
        <sz val="8"/>
        <color indexed="12"/>
        <rFont val="Verdana"/>
        <family val="2"/>
      </rPr>
      <t>***</t>
    </r>
    <r>
      <rPr>
        <b/>
        <sz val="8"/>
        <color indexed="8"/>
        <rFont val="Verdana"/>
        <family val="2"/>
      </rPr>
      <t>D</t>
    </r>
    <r>
      <rPr>
        <b/>
        <sz val="8"/>
        <rFont val="Verdana"/>
        <family val="2"/>
      </rPr>
      <t>urée de vidange (estim.simplifiée)</t>
    </r>
  </si>
  <si>
    <t>temps nécessaire pour évacuer l'ensemble du volume stocké à débit considéré constant</t>
  </si>
  <si>
    <t>T</t>
  </si>
  <si>
    <t>mois</t>
  </si>
  <si>
    <t>ans</t>
  </si>
  <si>
    <r>
      <rPr>
        <sz val="9"/>
        <rFont val="Verdana"/>
        <family val="2"/>
      </rPr>
      <t xml:space="preserve">Méthode des pluies (préconisée par le MEDDE/CERTU 2003) : exploitation d'un abaque représentant les courbes de la hauteur précipité h (t, T) pour une période de retour donnée (T) et de l'évaluation des hauteurs d'eaux évacuées (qs.t) en fonction du temps d'évacuation (t). Ce graphique est présenté feuilles suivantes.
</t>
    </r>
    <r>
      <rPr>
        <b/>
        <sz val="9"/>
        <rFont val="Verdana"/>
        <family val="2"/>
      </rPr>
      <t>Le volume à stocker dans le cadre de votre projet (permis de construire ou d’aménager, aménagement de l’espace public…) est à déterminer à partir de cette feuille de calculs.  Un projet de construction d’habitation individuelle (PCMI) n’est pas concerné par cette feuille de calculs (ratio de 16l/m² imperméabilisé).</t>
    </r>
  </si>
  <si>
    <t>Rejet réseau</t>
  </si>
  <si>
    <t>COEFFICIENT DE MONTANA
1982-2020 / 1982-2020</t>
  </si>
  <si>
    <t>T=1mois</t>
  </si>
  <si>
    <t>a</t>
  </si>
  <si>
    <t>b</t>
  </si>
  <si>
    <t>6min à 54min</t>
  </si>
  <si>
    <t>60 min à 24 h</t>
  </si>
  <si>
    <t>Qs = 60 000 x Qf (m3/s) / Sa (m²)</t>
  </si>
  <si>
    <t>t</t>
  </si>
  <si>
    <t>h (t) T=1mois</t>
  </si>
  <si>
    <t>qs.t</t>
  </si>
  <si>
    <t>Δh</t>
  </si>
  <si>
    <t>COEFFICIENT DE MONTANA
Nantes Bouguenais 
1982-2020 / 1982-2020</t>
  </si>
  <si>
    <t>T=10ans</t>
  </si>
  <si>
    <t>6min à 42 min</t>
  </si>
  <si>
    <t>48min à 1440min</t>
  </si>
  <si>
    <t>COEFFICIENT DE MONTANA
Nantes Bouguenais 
1972-2021 / 1972-2021</t>
  </si>
  <si>
    <t>6min à 54 min</t>
  </si>
  <si>
    <t>60min à 1182min</t>
  </si>
  <si>
    <t>1188min  à 96h</t>
  </si>
  <si>
    <t>T=30ans</t>
  </si>
  <si>
    <t>60min à 1422min</t>
  </si>
  <si>
    <t>1428min  à 96h</t>
  </si>
  <si>
    <t>60min à 1554min</t>
  </si>
  <si>
    <t>1560min  à 96h</t>
  </si>
  <si>
    <t>T=100ans</t>
  </si>
  <si>
    <t>60min à 1794min</t>
  </si>
  <si>
    <t>1800min à 96h</t>
  </si>
  <si>
    <t>Schéma de principe</t>
  </si>
  <si>
    <t>Schéma avec résultat T=100ans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</si>
</sst>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General"/>
    <numFmt numFmtId="167" formatCode="#,##0.0"/>
    <numFmt numFmtId="168" formatCode="0.0E+00"/>
    <numFmt numFmtId="169" formatCode="0.00"/>
    <numFmt numFmtId="170" formatCode="0.0000"/>
    <numFmt numFmtId="171" formatCode="#,##0.0000"/>
    <numFmt numFmtId="172" formatCode="0000.0"/>
    <numFmt numFmtId="173" formatCode="#,##0.00"/>
    <numFmt numFmtId="174" formatCode="#,##0.000"/>
    <numFmt numFmtId="175" formatCode="0.000"/>
    <numFmt numFmtId="176" formatCode="0"/>
  </numFmts>
  <fonts count="34">
    <font>
      <sz val="10"/>
      <name val="MS Sans Serif"/>
      <family val="2"/>
    </font>
    <font>
      <sz val="10"/>
      <name val="Arial"/>
      <family val="0"/>
    </font>
    <font>
      <sz val="8.5"/>
      <name val="MS Sans Serif"/>
      <family val="2"/>
    </font>
    <font>
      <b/>
      <sz val="14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color indexed="10"/>
      <name val="MS Sans Serif"/>
      <family val="2"/>
    </font>
    <font>
      <vertAlign val="subscript"/>
      <sz val="8"/>
      <name val="Verdana"/>
      <family val="2"/>
    </font>
    <font>
      <sz val="8"/>
      <color indexed="12"/>
      <name val="Verdana"/>
      <family val="2"/>
    </font>
    <font>
      <vertAlign val="superscript"/>
      <sz val="8"/>
      <name val="Verdana"/>
      <family val="2"/>
    </font>
    <font>
      <sz val="8"/>
      <name val="Arial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b/>
      <vertAlign val="subscript"/>
      <sz val="8"/>
      <name val="Verdana"/>
      <family val="2"/>
    </font>
    <font>
      <b/>
      <sz val="8"/>
      <color indexed="8"/>
      <name val="Verdana"/>
      <family val="2"/>
    </font>
    <font>
      <sz val="10"/>
      <color indexed="10"/>
      <name val="MS Sans Serif"/>
      <family val="2"/>
    </font>
    <font>
      <sz val="9"/>
      <color indexed="12"/>
      <name val="Verdana"/>
      <family val="2"/>
    </font>
    <font>
      <sz val="9"/>
      <color indexed="57"/>
      <name val="Verdana"/>
      <family val="2"/>
    </font>
    <font>
      <b/>
      <sz val="9"/>
      <color indexed="17"/>
      <name val="Verdana"/>
      <family val="2"/>
    </font>
    <font>
      <sz val="9"/>
      <color indexed="17"/>
      <name val="Verdana"/>
      <family val="2"/>
    </font>
    <font>
      <b/>
      <sz val="13.7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.25"/>
      <color indexed="8"/>
      <name val="Arial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2" xfId="0" applyFont="1" applyBorder="1" applyAlignment="1">
      <alignment horizontal="left" vertical="center" wrapText="1"/>
    </xf>
    <xf numFmtId="164" fontId="0" fillId="0" borderId="0" xfId="0" applyAlignment="1">
      <alignment vertical="center" wrapText="1"/>
    </xf>
    <xf numFmtId="164" fontId="6" fillId="3" borderId="0" xfId="0" applyFont="1" applyFill="1" applyAlignment="1">
      <alignment/>
    </xf>
    <xf numFmtId="164" fontId="6" fillId="4" borderId="0" xfId="0" applyFont="1" applyFill="1" applyAlignment="1">
      <alignment/>
    </xf>
    <xf numFmtId="164" fontId="6" fillId="5" borderId="0" xfId="0" applyFont="1" applyFill="1" applyAlignment="1">
      <alignment/>
    </xf>
    <xf numFmtId="164" fontId="6" fillId="6" borderId="0" xfId="0" applyFont="1" applyFill="1" applyAlignment="1">
      <alignment/>
    </xf>
    <xf numFmtId="164" fontId="6" fillId="7" borderId="0" xfId="0" applyFont="1" applyFill="1" applyAlignment="1">
      <alignment/>
    </xf>
    <xf numFmtId="164" fontId="6" fillId="8" borderId="3" xfId="0" applyFont="1" applyFill="1" applyBorder="1" applyAlignment="1">
      <alignment horizontal="center" vertical="center"/>
    </xf>
    <xf numFmtId="164" fontId="6" fillId="8" borderId="4" xfId="0" applyFont="1" applyFill="1" applyBorder="1" applyAlignment="1">
      <alignment horizontal="center" vertical="center"/>
    </xf>
    <xf numFmtId="164" fontId="6" fillId="8" borderId="5" xfId="0" applyFont="1" applyFill="1" applyBorder="1" applyAlignment="1">
      <alignment horizontal="center" vertical="center"/>
    </xf>
    <xf numFmtId="164" fontId="6" fillId="8" borderId="3" xfId="0" applyFont="1" applyFill="1" applyBorder="1" applyAlignment="1">
      <alignment horizontal="left" vertical="center"/>
    </xf>
    <xf numFmtId="164" fontId="6" fillId="0" borderId="6" xfId="0" applyFont="1" applyBorder="1" applyAlignment="1">
      <alignment vertical="center" wrapText="1"/>
    </xf>
    <xf numFmtId="164" fontId="6" fillId="0" borderId="7" xfId="0" applyFont="1" applyBorder="1" applyAlignment="1">
      <alignment horizontal="right" vertical="center"/>
    </xf>
    <xf numFmtId="165" fontId="6" fillId="3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Border="1" applyAlignment="1">
      <alignment vertical="center"/>
    </xf>
    <xf numFmtId="164" fontId="7" fillId="0" borderId="0" xfId="0" applyNumberFormat="1" applyFont="1" applyAlignment="1">
      <alignment/>
    </xf>
    <xf numFmtId="164" fontId="6" fillId="0" borderId="1" xfId="0" applyFont="1" applyBorder="1" applyAlignment="1">
      <alignment vertical="center"/>
    </xf>
    <xf numFmtId="164" fontId="6" fillId="0" borderId="10" xfId="0" applyFont="1" applyBorder="1" applyAlignment="1">
      <alignment horizontal="right" vertical="center"/>
    </xf>
    <xf numFmtId="165" fontId="6" fillId="3" borderId="11" xfId="0" applyNumberFormat="1" applyFont="1" applyFill="1" applyBorder="1" applyAlignment="1" applyProtection="1">
      <alignment vertical="center"/>
      <protection locked="0"/>
    </xf>
    <xf numFmtId="164" fontId="6" fillId="0" borderId="12" xfId="0" applyFont="1" applyBorder="1" applyAlignment="1">
      <alignment vertical="center"/>
    </xf>
    <xf numFmtId="164" fontId="6" fillId="0" borderId="13" xfId="0" applyFont="1" applyBorder="1" applyAlignment="1">
      <alignment horizontal="right" vertical="center"/>
    </xf>
    <xf numFmtId="165" fontId="6" fillId="3" borderId="14" xfId="0" applyNumberFormat="1" applyFont="1" applyFill="1" applyBorder="1" applyAlignment="1" applyProtection="1">
      <alignment vertical="center"/>
      <protection locked="0"/>
    </xf>
    <xf numFmtId="164" fontId="6" fillId="0" borderId="15" xfId="0" applyFont="1" applyBorder="1" applyAlignment="1">
      <alignment vertical="center"/>
    </xf>
    <xf numFmtId="164" fontId="6" fillId="0" borderId="16" xfId="0" applyFont="1" applyBorder="1" applyAlignment="1">
      <alignment horizontal="right" vertical="center"/>
    </xf>
    <xf numFmtId="165" fontId="6" fillId="3" borderId="17" xfId="0" applyNumberFormat="1" applyFont="1" applyFill="1" applyBorder="1" applyAlignment="1" applyProtection="1">
      <alignment vertical="center"/>
      <protection locked="0"/>
    </xf>
    <xf numFmtId="164" fontId="6" fillId="0" borderId="18" xfId="0" applyFont="1" applyBorder="1" applyAlignment="1">
      <alignment vertical="center"/>
    </xf>
    <xf numFmtId="164" fontId="6" fillId="0" borderId="6" xfId="0" applyFont="1" applyBorder="1" applyAlignment="1">
      <alignment vertical="center"/>
    </xf>
    <xf numFmtId="164" fontId="6" fillId="0" borderId="8" xfId="0" applyFont="1" applyBorder="1" applyAlignment="1">
      <alignment horizontal="right" vertical="center"/>
    </xf>
    <xf numFmtId="165" fontId="6" fillId="0" borderId="8" xfId="0" applyNumberFormat="1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6" fillId="0" borderId="19" xfId="0" applyFont="1" applyBorder="1" applyAlignment="1">
      <alignment vertical="center"/>
    </xf>
    <xf numFmtId="164" fontId="6" fillId="0" borderId="20" xfId="0" applyFont="1" applyBorder="1" applyAlignment="1">
      <alignment horizontal="right" vertical="center"/>
    </xf>
    <xf numFmtId="167" fontId="6" fillId="5" borderId="21" xfId="0" applyNumberFormat="1" applyFont="1" applyFill="1" applyBorder="1" applyAlignment="1">
      <alignment vertical="center"/>
    </xf>
    <xf numFmtId="167" fontId="6" fillId="5" borderId="22" xfId="0" applyNumberFormat="1" applyFont="1" applyFill="1" applyBorder="1" applyAlignment="1">
      <alignment vertical="center"/>
    </xf>
    <xf numFmtId="167" fontId="6" fillId="5" borderId="0" xfId="0" applyNumberFormat="1" applyFont="1" applyFill="1" applyBorder="1" applyAlignment="1">
      <alignment vertical="center"/>
    </xf>
    <xf numFmtId="167" fontId="6" fillId="5" borderId="23" xfId="0" applyNumberFormat="1" applyFont="1" applyFill="1" applyBorder="1" applyAlignment="1">
      <alignment vertical="center"/>
    </xf>
    <xf numFmtId="167" fontId="6" fillId="5" borderId="17" xfId="0" applyNumberFormat="1" applyFont="1" applyFill="1" applyBorder="1" applyAlignment="1">
      <alignment vertical="center"/>
    </xf>
    <xf numFmtId="167" fontId="6" fillId="5" borderId="18" xfId="0" applyNumberFormat="1" applyFont="1" applyFill="1" applyBorder="1" applyAlignment="1">
      <alignment vertical="center"/>
    </xf>
    <xf numFmtId="164" fontId="6" fillId="0" borderId="7" xfId="0" applyFont="1" applyFill="1" applyBorder="1" applyAlignment="1">
      <alignment horizontal="right" vertical="center"/>
    </xf>
    <xf numFmtId="165" fontId="6" fillId="4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Fill="1" applyBorder="1" applyAlignment="1">
      <alignment vertical="center"/>
    </xf>
    <xf numFmtId="164" fontId="6" fillId="0" borderId="1" xfId="0" applyFont="1" applyBorder="1" applyAlignment="1">
      <alignment horizontal="left" vertical="top" wrapText="1"/>
    </xf>
    <xf numFmtId="165" fontId="6" fillId="3" borderId="11" xfId="0" applyNumberFormat="1" applyFont="1" applyFill="1" applyBorder="1" applyAlignment="1" applyProtection="1">
      <alignment horizontal="right" vertical="center"/>
      <protection locked="0"/>
    </xf>
    <xf numFmtId="168" fontId="6" fillId="7" borderId="11" xfId="0" applyNumberFormat="1" applyFont="1" applyFill="1" applyBorder="1" applyAlignment="1">
      <alignment vertical="center"/>
    </xf>
    <xf numFmtId="164" fontId="6" fillId="0" borderId="24" xfId="0" applyFont="1" applyBorder="1" applyAlignment="1">
      <alignment vertical="center"/>
    </xf>
    <xf numFmtId="164" fontId="0" fillId="0" borderId="0" xfId="0" applyFont="1" applyAlignment="1">
      <alignment/>
    </xf>
    <xf numFmtId="169" fontId="6" fillId="3" borderId="17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Font="1" applyBorder="1" applyAlignment="1">
      <alignment horizontal="right" vertical="center"/>
    </xf>
    <xf numFmtId="164" fontId="6" fillId="8" borderId="1" xfId="0" applyFont="1" applyFill="1" applyBorder="1" applyAlignment="1">
      <alignment vertical="center"/>
    </xf>
    <xf numFmtId="165" fontId="6" fillId="4" borderId="11" xfId="0" applyNumberFormat="1" applyFont="1" applyFill="1" applyBorder="1" applyAlignment="1" applyProtection="1">
      <alignment vertical="center"/>
      <protection locked="0"/>
    </xf>
    <xf numFmtId="164" fontId="0" fillId="0" borderId="23" xfId="0" applyBorder="1" applyAlignment="1">
      <alignment/>
    </xf>
    <xf numFmtId="164" fontId="6" fillId="8" borderId="10" xfId="0" applyFont="1" applyFill="1" applyBorder="1" applyAlignment="1">
      <alignment horizontal="left" vertical="center"/>
    </xf>
    <xf numFmtId="164" fontId="6" fillId="0" borderId="13" xfId="0" applyFont="1" applyBorder="1" applyAlignment="1">
      <alignment vertical="center"/>
    </xf>
    <xf numFmtId="170" fontId="6" fillId="7" borderId="14" xfId="0" applyNumberFormat="1" applyFont="1" applyFill="1" applyBorder="1" applyAlignment="1" applyProtection="1">
      <alignment vertical="center"/>
      <protection/>
    </xf>
    <xf numFmtId="171" fontId="6" fillId="7" borderId="11" xfId="0" applyNumberFormat="1" applyFont="1" applyFill="1" applyBorder="1" applyAlignment="1" applyProtection="1">
      <alignment vertical="center"/>
      <protection locked="0"/>
    </xf>
    <xf numFmtId="164" fontId="11" fillId="8" borderId="10" xfId="0" applyFont="1" applyFill="1" applyBorder="1" applyAlignment="1">
      <alignment horizontal="left" vertical="center" wrapText="1"/>
    </xf>
    <xf numFmtId="171" fontId="6" fillId="3" borderId="11" xfId="0" applyNumberFormat="1" applyFont="1" applyFill="1" applyBorder="1" applyAlignment="1" applyProtection="1">
      <alignment horizontal="right" vertical="center"/>
      <protection locked="0"/>
    </xf>
    <xf numFmtId="170" fontId="0" fillId="0" borderId="0" xfId="0" applyNumberFormat="1" applyAlignment="1">
      <alignment/>
    </xf>
    <xf numFmtId="164" fontId="0" fillId="0" borderId="20" xfId="0" applyBorder="1" applyAlignment="1">
      <alignment/>
    </xf>
    <xf numFmtId="170" fontId="6" fillId="7" borderId="21" xfId="0" applyNumberFormat="1" applyFont="1" applyFill="1" applyBorder="1" applyAlignment="1">
      <alignment vertical="center"/>
    </xf>
    <xf numFmtId="164" fontId="6" fillId="0" borderId="22" xfId="0" applyFont="1" applyBorder="1" applyAlignment="1">
      <alignment vertical="center"/>
    </xf>
    <xf numFmtId="172" fontId="0" fillId="0" borderId="0" xfId="0" applyNumberFormat="1" applyAlignment="1">
      <alignment/>
    </xf>
    <xf numFmtId="164" fontId="6" fillId="8" borderId="25" xfId="0" applyFont="1" applyFill="1" applyBorder="1" applyAlignment="1">
      <alignment vertical="center"/>
    </xf>
    <xf numFmtId="164" fontId="6" fillId="0" borderId="26" xfId="0" applyFont="1" applyBorder="1" applyAlignment="1">
      <alignment horizontal="right" vertical="center"/>
    </xf>
    <xf numFmtId="173" fontId="6" fillId="7" borderId="27" xfId="0" applyNumberFormat="1" applyFont="1" applyFill="1" applyBorder="1" applyAlignment="1">
      <alignment vertical="center"/>
    </xf>
    <xf numFmtId="164" fontId="6" fillId="0" borderId="28" xfId="0" applyFont="1" applyBorder="1" applyAlignment="1">
      <alignment vertical="center"/>
    </xf>
    <xf numFmtId="164" fontId="6" fillId="0" borderId="4" xfId="0" applyFont="1" applyBorder="1" applyAlignment="1">
      <alignment horizontal="left" vertical="center"/>
    </xf>
    <xf numFmtId="165" fontId="6" fillId="7" borderId="8" xfId="0" applyNumberFormat="1" applyFont="1" applyFill="1" applyBorder="1" applyAlignment="1">
      <alignment vertical="center"/>
    </xf>
    <xf numFmtId="174" fontId="6" fillId="7" borderId="17" xfId="0" applyNumberFormat="1" applyFont="1" applyFill="1" applyBorder="1" applyAlignment="1">
      <alignment vertical="center"/>
    </xf>
    <xf numFmtId="164" fontId="6" fillId="8" borderId="3" xfId="0" applyFont="1" applyFill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6" fillId="0" borderId="29" xfId="0" applyFont="1" applyBorder="1" applyAlignment="1">
      <alignment horizontal="right" vertical="center"/>
    </xf>
    <xf numFmtId="174" fontId="6" fillId="7" borderId="30" xfId="0" applyNumberFormat="1" applyFont="1" applyFill="1" applyBorder="1" applyAlignment="1">
      <alignment vertical="center"/>
    </xf>
    <xf numFmtId="164" fontId="6" fillId="0" borderId="31" xfId="0" applyFont="1" applyBorder="1" applyAlignment="1">
      <alignment vertical="center"/>
    </xf>
    <xf numFmtId="164" fontId="6" fillId="0" borderId="4" xfId="0" applyFont="1" applyFill="1" applyBorder="1" applyAlignment="1">
      <alignment vertical="center"/>
    </xf>
    <xf numFmtId="164" fontId="6" fillId="0" borderId="29" xfId="0" applyFont="1" applyFill="1" applyBorder="1" applyAlignment="1">
      <alignment horizontal="right" vertical="center"/>
    </xf>
    <xf numFmtId="167" fontId="6" fillId="6" borderId="30" xfId="0" applyNumberFormat="1" applyFont="1" applyFill="1" applyBorder="1" applyAlignment="1">
      <alignment vertical="center"/>
    </xf>
    <xf numFmtId="164" fontId="6" fillId="0" borderId="31" xfId="0" applyFont="1" applyFill="1" applyBorder="1" applyAlignment="1">
      <alignment vertical="center"/>
    </xf>
    <xf numFmtId="164" fontId="12" fillId="0" borderId="29" xfId="0" applyFont="1" applyBorder="1" applyAlignment="1">
      <alignment horizontal="right" vertical="center"/>
    </xf>
    <xf numFmtId="167" fontId="12" fillId="7" borderId="30" xfId="0" applyNumberFormat="1" applyFont="1" applyFill="1" applyBorder="1" applyAlignment="1">
      <alignment vertical="center" wrapText="1"/>
    </xf>
    <xf numFmtId="164" fontId="12" fillId="0" borderId="31" xfId="0" applyFont="1" applyBorder="1" applyAlignment="1">
      <alignment vertical="center"/>
    </xf>
    <xf numFmtId="167" fontId="6" fillId="7" borderId="30" xfId="0" applyNumberFormat="1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164" fontId="13" fillId="0" borderId="10" xfId="0" applyFont="1" applyBorder="1" applyAlignment="1">
      <alignment horizontal="center" vertical="center"/>
    </xf>
    <xf numFmtId="164" fontId="6" fillId="0" borderId="32" xfId="0" applyFont="1" applyBorder="1" applyAlignment="1">
      <alignment/>
    </xf>
    <xf numFmtId="164" fontId="6" fillId="0" borderId="0" xfId="0" applyFont="1" applyAlignment="1">
      <alignment/>
    </xf>
    <xf numFmtId="164" fontId="6" fillId="0" borderId="33" xfId="0" applyFont="1" applyBorder="1" applyAlignment="1">
      <alignment/>
    </xf>
    <xf numFmtId="164" fontId="6" fillId="0" borderId="34" xfId="0" applyFont="1" applyBorder="1" applyAlignment="1">
      <alignment/>
    </xf>
    <xf numFmtId="164" fontId="14" fillId="0" borderId="13" xfId="0" applyFont="1" applyBorder="1" applyAlignment="1">
      <alignment/>
    </xf>
    <xf numFmtId="164" fontId="6" fillId="0" borderId="35" xfId="0" applyFont="1" applyBorder="1" applyAlignment="1">
      <alignment/>
    </xf>
    <xf numFmtId="164" fontId="6" fillId="0" borderId="35" xfId="0" applyFont="1" applyBorder="1" applyAlignment="1">
      <alignment wrapText="1"/>
    </xf>
    <xf numFmtId="164" fontId="6" fillId="0" borderId="33" xfId="0" applyFont="1" applyBorder="1" applyAlignment="1">
      <alignment vertical="center"/>
    </xf>
    <xf numFmtId="164" fontId="6" fillId="0" borderId="20" xfId="0" applyFont="1" applyBorder="1" applyAlignment="1">
      <alignment/>
    </xf>
    <xf numFmtId="164" fontId="6" fillId="0" borderId="35" xfId="0" applyFont="1" applyBorder="1" applyAlignment="1">
      <alignment horizontal="right"/>
    </xf>
    <xf numFmtId="164" fontId="6" fillId="0" borderId="20" xfId="0" applyFont="1" applyBorder="1" applyAlignment="1">
      <alignment horizontal="right"/>
    </xf>
    <xf numFmtId="164" fontId="6" fillId="0" borderId="0" xfId="0" applyFont="1" applyBorder="1" applyAlignment="1">
      <alignment horizontal="left" wrapText="1"/>
    </xf>
    <xf numFmtId="164" fontId="14" fillId="0" borderId="10" xfId="0" applyFont="1" applyBorder="1" applyAlignment="1">
      <alignment wrapText="1"/>
    </xf>
    <xf numFmtId="164" fontId="6" fillId="0" borderId="36" xfId="0" applyFont="1" applyBorder="1" applyAlignment="1">
      <alignment horizontal="left" wrapText="1"/>
    </xf>
    <xf numFmtId="164" fontId="0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4" fillId="0" borderId="2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/>
    </xf>
    <xf numFmtId="164" fontId="18" fillId="0" borderId="1" xfId="0" applyFont="1" applyBorder="1" applyAlignment="1">
      <alignment horizontal="left"/>
    </xf>
    <xf numFmtId="164" fontId="18" fillId="0" borderId="1" xfId="0" applyFont="1" applyBorder="1" applyAlignment="1">
      <alignment horizontal="center"/>
    </xf>
    <xf numFmtId="164" fontId="19" fillId="0" borderId="1" xfId="0" applyFont="1" applyBorder="1" applyAlignment="1">
      <alignment horizontal="left"/>
    </xf>
    <xf numFmtId="164" fontId="19" fillId="0" borderId="1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7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vertical="center"/>
    </xf>
    <xf numFmtId="169" fontId="4" fillId="0" borderId="1" xfId="0" applyNumberFormat="1" applyFont="1" applyBorder="1" applyAlignment="1">
      <alignment/>
    </xf>
    <xf numFmtId="164" fontId="20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29" fillId="0" borderId="1" xfId="0" applyFont="1" applyBorder="1" applyAlignment="1">
      <alignment horizontal="left"/>
    </xf>
    <xf numFmtId="164" fontId="29" fillId="0" borderId="1" xfId="0" applyFont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164" fontId="2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93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3775"/>
          <c:w val="0.923"/>
          <c:h val="0.65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'T=1mois'!$B$15:$B$24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'T=1mois'!$C$15:$C$24</c:f>
              <c:numCache/>
            </c:numRef>
          </c:val>
          <c:smooth val="0"/>
        </c:ser>
        <c:marker val="1"/>
        <c:axId val="13337354"/>
        <c:axId val="52927323"/>
      </c:lineChart>
      <c:dateAx>
        <c:axId val="13337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27323"/>
        <c:crossesAt val="0"/>
        <c:auto val="0"/>
        <c:noMultiLvlLbl val="0"/>
      </c:dateAx>
      <c:valAx>
        <c:axId val="52927323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3337354"/>
        <c:crossesAt val="1"/>
        <c:crossBetween val="midCat"/>
        <c:dispUnits/>
        <c:majorUnit val="2"/>
        <c:minorUnit val="1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25"/>
          <c:y val="0.9635"/>
          <c:w val="0.36675"/>
          <c:h val="0.02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1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'T=30ans'!$C$16:$C$976</c:f>
              <c:numCache/>
            </c:numRef>
          </c:val>
          <c:smooth val="0"/>
        </c:ser>
        <c:marker val="1"/>
        <c:axId val="26996740"/>
        <c:axId val="41644069"/>
      </c:lineChart>
      <c:dateAx>
        <c:axId val="26996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44069"/>
        <c:crossesAt val="0"/>
        <c:auto val="0"/>
        <c:noMultiLvlLbl val="0"/>
      </c:dateAx>
      <c:valAx>
        <c:axId val="4164406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996740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4175"/>
          <c:w val="0.9225"/>
          <c:h val="0.6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'T=50ans'!$C$16:$C$25</c:f>
              <c:numCache/>
            </c:numRef>
          </c:val>
          <c:smooth val="0"/>
        </c:ser>
        <c:marker val="1"/>
        <c:axId val="39252302"/>
        <c:axId val="17726399"/>
      </c:lineChart>
      <c:dateAx>
        <c:axId val="39252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726399"/>
        <c:crossesAt val="0"/>
        <c:auto val="0"/>
        <c:noMultiLvlLbl val="0"/>
      </c:dateAx>
      <c:valAx>
        <c:axId val="17726399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252302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4"/>
          <c:w val="0.3667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5"/>
          <c:w val="0.9215"/>
          <c:h val="0.6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'T=50ans'!$C$16:$C$256</c:f>
              <c:numCache/>
            </c:numRef>
          </c:val>
          <c:smooth val="0"/>
        </c:ser>
        <c:marker val="1"/>
        <c:axId val="25319864"/>
        <c:axId val="26552185"/>
      </c:lineChart>
      <c:dateAx>
        <c:axId val="25319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552185"/>
        <c:crossesAt val="0"/>
        <c:auto val="0"/>
        <c:noMultiLvlLbl val="0"/>
      </c:dateAx>
      <c:valAx>
        <c:axId val="2655218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31986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9675"/>
          <c:w val="0.3662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"/>
          <c:w val="0.9205"/>
          <c:h val="0.65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'T=50ans'!$C$16:$C$976</c:f>
              <c:numCache/>
            </c:numRef>
          </c:val>
          <c:smooth val="0"/>
        </c:ser>
        <c:marker val="1"/>
        <c:axId val="37643074"/>
        <c:axId val="3243347"/>
      </c:lineChart>
      <c:dateAx>
        <c:axId val="37643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3347"/>
        <c:crossesAt val="0"/>
        <c:auto val="0"/>
        <c:noMultiLvlLbl val="0"/>
      </c:dateAx>
      <c:valAx>
        <c:axId val="3243347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64307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4225"/>
          <c:w val="0.921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'T=100ans'!$C$16:$C$25</c:f>
              <c:numCache/>
            </c:numRef>
          </c:val>
          <c:smooth val="0"/>
        </c:ser>
        <c:marker val="1"/>
        <c:axId val="29190124"/>
        <c:axId val="61384525"/>
      </c:lineChart>
      <c:dateAx>
        <c:axId val="29190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84525"/>
        <c:crossesAt val="0"/>
        <c:auto val="0"/>
        <c:noMultiLvlLbl val="0"/>
      </c:dateAx>
      <c:valAx>
        <c:axId val="6138452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190124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3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25"/>
          <c:w val="0.921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'T=100ans'!$C$16:$C$256</c:f>
              <c:numCache/>
            </c:numRef>
          </c:val>
          <c:smooth val="0"/>
        </c:ser>
        <c:marker val="1"/>
        <c:axId val="15589814"/>
        <c:axId val="6090599"/>
      </c:lineChart>
      <c:dateAx>
        <c:axId val="1558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0599"/>
        <c:crossesAt val="0"/>
        <c:auto val="0"/>
        <c:noMultiLvlLbl val="0"/>
      </c:dateAx>
      <c:valAx>
        <c:axId val="609059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58981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05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0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54815392"/>
        <c:axId val="23576481"/>
      </c:lineChart>
      <c:dateAx>
        <c:axId val="54815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576481"/>
        <c:crossesAt val="0"/>
        <c:auto val="0"/>
        <c:noMultiLvlLbl val="0"/>
      </c:dateAx>
      <c:valAx>
        <c:axId val="23576481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815392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24175"/>
          <c:w val="0.924"/>
          <c:h val="0.65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10861738"/>
        <c:axId val="30646779"/>
      </c:lineChart>
      <c:dateAx>
        <c:axId val="10861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46779"/>
        <c:crossesAt val="0"/>
        <c:auto val="0"/>
        <c:noMultiLvlLbl val="0"/>
      </c:dateAx>
      <c:valAx>
        <c:axId val="30646779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861738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675"/>
          <c:w val="0.378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4125"/>
          <c:w val="0.92225"/>
          <c:h val="0.65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'T=1mois'!$B$15:$B$255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'T=1mois'!$C$15:$C$255</c:f>
              <c:numCache/>
            </c:numRef>
          </c:val>
          <c:smooth val="0"/>
        </c:ser>
        <c:marker val="1"/>
        <c:axId val="6583860"/>
        <c:axId val="59254741"/>
      </c:lineChart>
      <c:dateAx>
        <c:axId val="6583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54741"/>
        <c:crossesAt val="0"/>
        <c:auto val="0"/>
        <c:noMultiLvlLbl val="0"/>
      </c:dateAx>
      <c:valAx>
        <c:axId val="59254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583860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25"/>
          <c:y val="0.9655"/>
          <c:w val="0.36625"/>
          <c:h val="0.0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'T=2ans'!$C$16:$C$25</c:f>
              <c:numCache/>
            </c:numRef>
          </c:val>
          <c:smooth val="1"/>
        </c:ser>
        <c:marker val="1"/>
        <c:axId val="63530622"/>
        <c:axId val="34904687"/>
      </c:lineChart>
      <c:dateAx>
        <c:axId val="6353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04687"/>
        <c:crossesAt val="0"/>
        <c:auto val="0"/>
        <c:noMultiLvlLbl val="0"/>
      </c:dateAx>
      <c:valAx>
        <c:axId val="3490468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530622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"/>
          <c:y val="0.9652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41"/>
          <c:w val="0.921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'T=2ans'!$C$16:$C$256</c:f>
              <c:numCache/>
            </c:numRef>
          </c:val>
          <c:smooth val="0"/>
        </c:ser>
        <c:marker val="1"/>
        <c:axId val="45706728"/>
        <c:axId val="8707369"/>
      </c:lineChart>
      <c:dateAx>
        <c:axId val="45706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07369"/>
        <c:crossesAt val="0"/>
        <c:auto val="0"/>
        <c:noMultiLvlLbl val="0"/>
      </c:dateAx>
      <c:valAx>
        <c:axId val="870736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706728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25"/>
          <c:w val="0.92"/>
          <c:h val="0.65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'T=10ans'!$C$16:$C$25</c:f>
              <c:numCache/>
            </c:numRef>
          </c:val>
          <c:smooth val="1"/>
        </c:ser>
        <c:marker val="1"/>
        <c:axId val="11257458"/>
        <c:axId val="34208259"/>
      </c:lineChart>
      <c:dateAx>
        <c:axId val="11257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08259"/>
        <c:crossesAt val="0"/>
        <c:auto val="0"/>
        <c:noMultiLvlLbl val="0"/>
      </c:dateAx>
      <c:valAx>
        <c:axId val="3420825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257458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39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'T=10ans'!$C$16:$C$256</c:f>
              <c:numCache/>
            </c:numRef>
          </c:val>
          <c:smooth val="0"/>
        </c:ser>
        <c:marker val="1"/>
        <c:axId val="39438876"/>
        <c:axId val="19405565"/>
      </c:lineChart>
      <c:dateAx>
        <c:axId val="39438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05565"/>
        <c:crossesAt val="0"/>
        <c:auto val="0"/>
        <c:noMultiLvlLbl val="0"/>
      </c:dateAx>
      <c:valAx>
        <c:axId val="1940556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438876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23725"/>
          <c:w val="0.9205"/>
          <c:h val="0.6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'T=10ans'!$C$16:$C$976</c:f>
              <c:numCache/>
            </c:numRef>
          </c:val>
          <c:smooth val="0"/>
        </c:ser>
        <c:marker val="1"/>
        <c:axId val="40432358"/>
        <c:axId val="28346903"/>
      </c:lineChart>
      <c:dateAx>
        <c:axId val="4043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46903"/>
        <c:crossesAt val="0"/>
        <c:auto val="0"/>
        <c:noMultiLvlLbl val="0"/>
      </c:dateAx>
      <c:valAx>
        <c:axId val="2834690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432358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75"/>
          <c:y val="0.9665"/>
          <c:w val="0.366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"/>
          <c:w val="0.922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'T=30ans'!$C$16:$C$25</c:f>
              <c:numCache/>
            </c:numRef>
          </c:val>
          <c:smooth val="0"/>
        </c:ser>
        <c:marker val="1"/>
        <c:axId val="53795536"/>
        <c:axId val="14397777"/>
      </c:lineChart>
      <c:dateAx>
        <c:axId val="53795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97777"/>
        <c:crossesAt val="0"/>
        <c:auto val="0"/>
        <c:noMultiLvlLbl val="0"/>
      </c:dateAx>
      <c:valAx>
        <c:axId val="14397777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795536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75"/>
          <c:w val="0.922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'T=30ans'!$C$16:$C$256</c:f>
              <c:numCache/>
            </c:numRef>
          </c:val>
          <c:smooth val="0"/>
        </c:ser>
        <c:marker val="1"/>
        <c:axId val="62471130"/>
        <c:axId val="25369259"/>
      </c:lineChart>
      <c:dateAx>
        <c:axId val="62471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69259"/>
        <c:crossesAt val="0"/>
        <c:auto val="0"/>
        <c:noMultiLvlLbl val="0"/>
      </c:dateAx>
      <c:valAx>
        <c:axId val="2536925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2471130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3</xdr:col>
      <xdr:colOff>1228725</xdr:colOff>
      <xdr:row>3</xdr:row>
      <xdr:rowOff>19050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143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13</xdr:row>
      <xdr:rowOff>19050</xdr:rowOff>
    </xdr:from>
    <xdr:to>
      <xdr:col>17</xdr:col>
      <xdr:colOff>695325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4848225" y="971550"/>
        <a:ext cx="86201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17</xdr:col>
      <xdr:colOff>342900</xdr:colOff>
      <xdr:row>86</xdr:row>
      <xdr:rowOff>0</xdr:rowOff>
    </xdr:to>
    <xdr:graphicFrame>
      <xdr:nvGraphicFramePr>
        <xdr:cNvPr id="2" name="Chart 2"/>
        <xdr:cNvGraphicFramePr/>
      </xdr:nvGraphicFramePr>
      <xdr:xfrm>
        <a:off x="4495800" y="5276850"/>
        <a:ext cx="86201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12</xdr:row>
      <xdr:rowOff>38100</xdr:rowOff>
    </xdr:from>
    <xdr:to>
      <xdr:col>17</xdr:col>
      <xdr:colOff>619125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38725" y="1009650"/>
        <a:ext cx="86201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3405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13</xdr:row>
      <xdr:rowOff>123825</xdr:rowOff>
    </xdr:from>
    <xdr:to>
      <xdr:col>18</xdr:col>
      <xdr:colOff>104775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5286375" y="1228725"/>
        <a:ext cx="86106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150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90</xdr:row>
      <xdr:rowOff>28575</xdr:rowOff>
    </xdr:from>
    <xdr:to>
      <xdr:col>17</xdr:col>
      <xdr:colOff>371475</xdr:colOff>
      <xdr:row>135</xdr:row>
      <xdr:rowOff>38100</xdr:rowOff>
    </xdr:to>
    <xdr:graphicFrame>
      <xdr:nvGraphicFramePr>
        <xdr:cNvPr id="3" name="Chart 3"/>
        <xdr:cNvGraphicFramePr/>
      </xdr:nvGraphicFramePr>
      <xdr:xfrm>
        <a:off x="4781550" y="12325350"/>
        <a:ext cx="8629650" cy="643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12</xdr:row>
      <xdr:rowOff>38100</xdr:rowOff>
    </xdr:from>
    <xdr:to>
      <xdr:col>17</xdr:col>
      <xdr:colOff>647700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76825" y="847725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438775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011025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10</xdr:row>
      <xdr:rowOff>28575</xdr:rowOff>
    </xdr:from>
    <xdr:to>
      <xdr:col>17</xdr:col>
      <xdr:colOff>476250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4905375" y="514350"/>
        <a:ext cx="86106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95250</xdr:rowOff>
    </xdr:from>
    <xdr:to>
      <xdr:col>17</xdr:col>
      <xdr:colOff>342900</xdr:colOff>
      <xdr:row>87</xdr:row>
      <xdr:rowOff>57150</xdr:rowOff>
    </xdr:to>
    <xdr:graphicFrame>
      <xdr:nvGraphicFramePr>
        <xdr:cNvPr id="2" name="Chart 2"/>
        <xdr:cNvGraphicFramePr/>
      </xdr:nvGraphicFramePr>
      <xdr:xfrm>
        <a:off x="4762500" y="5372100"/>
        <a:ext cx="8620125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88</xdr:row>
      <xdr:rowOff>57150</xdr:rowOff>
    </xdr:from>
    <xdr:to>
      <xdr:col>17</xdr:col>
      <xdr:colOff>342900</xdr:colOff>
      <xdr:row>133</xdr:row>
      <xdr:rowOff>57150</xdr:rowOff>
    </xdr:to>
    <xdr:graphicFrame>
      <xdr:nvGraphicFramePr>
        <xdr:cNvPr id="3" name="Chart 3"/>
        <xdr:cNvGraphicFramePr/>
      </xdr:nvGraphicFramePr>
      <xdr:xfrm>
        <a:off x="4762500" y="119062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12</xdr:row>
      <xdr:rowOff>0</xdr:rowOff>
    </xdr:from>
    <xdr:to>
      <xdr:col>17</xdr:col>
      <xdr:colOff>742950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5172075" y="971550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6007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1729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0.25775</cdr:y>
    </cdr:from>
    <cdr:to>
      <cdr:x>0.45325</cdr:x>
      <cdr:y>0.53275</cdr:y>
    </cdr:to>
    <cdr:sp>
      <cdr:nvSpPr>
        <cdr:cNvPr id="1" name="Ligne 14"/>
        <cdr:cNvSpPr>
          <a:spLocks/>
        </cdr:cNvSpPr>
      </cdr:nvSpPr>
      <cdr:spPr>
        <a:xfrm flipV="1">
          <a:off x="628650" y="1657350"/>
          <a:ext cx="3133725" cy="1771650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0.49775</cdr:y>
    </cdr:from>
    <cdr:to>
      <cdr:x>0.13525</cdr:x>
      <cdr:y>0.827</cdr:y>
    </cdr:to>
    <cdr:sp>
      <cdr:nvSpPr>
        <cdr:cNvPr id="2" name="Ligne 15"/>
        <cdr:cNvSpPr>
          <a:spLocks/>
        </cdr:cNvSpPr>
      </cdr:nvSpPr>
      <cdr:spPr>
        <a:xfrm>
          <a:off x="1095375" y="3200400"/>
          <a:ext cx="19050" cy="2124075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0.75</cdr:y>
    </cdr:from>
    <cdr:to>
      <cdr:x>0.1305</cdr:x>
      <cdr:y>0.75</cdr:y>
    </cdr:to>
    <cdr:sp>
      <cdr:nvSpPr>
        <cdr:cNvPr id="3" name="Ligne 16"/>
        <cdr:cNvSpPr>
          <a:spLocks/>
        </cdr:cNvSpPr>
      </cdr:nvSpPr>
      <cdr:spPr>
        <a:xfrm flipH="1">
          <a:off x="647700" y="4829175"/>
          <a:ext cx="428625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0.87425</cdr:y>
    </cdr:from>
    <cdr:to>
      <cdr:x>0.79375</cdr:x>
      <cdr:y>0.87425</cdr:y>
    </cdr:to>
    <cdr:sp>
      <cdr:nvSpPr>
        <cdr:cNvPr id="4" name="Ligne 17"/>
        <cdr:cNvSpPr>
          <a:spLocks/>
        </cdr:cNvSpPr>
      </cdr:nvSpPr>
      <cdr:spPr>
        <a:xfrm flipH="1">
          <a:off x="647700" y="5619750"/>
          <a:ext cx="5943600" cy="0"/>
        </a:xfrm>
        <a:prstGeom prst="line">
          <a:avLst/>
        </a:prstGeom>
        <a:noFill/>
        <a:ln w="12600" cmpd="sng">
          <a:solidFill>
            <a:srgbClr val="0000FF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0.13575</cdr:x>
      <cdr:y>0.75</cdr:y>
    </cdr:from>
    <cdr:to>
      <cdr:x>0.79375</cdr:x>
      <cdr:y>0.75</cdr:y>
    </cdr:to>
    <cdr:sp>
      <cdr:nvSpPr>
        <cdr:cNvPr id="5" name="Ligne 18"/>
        <cdr:cNvSpPr>
          <a:spLocks/>
        </cdr:cNvSpPr>
      </cdr:nvSpPr>
      <cdr:spPr>
        <a:xfrm flipH="1">
          <a:off x="1123950" y="4829175"/>
          <a:ext cx="5467350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0.26925</cdr:y>
    </cdr:from>
    <cdr:to>
      <cdr:x>0.79525</cdr:x>
      <cdr:y>0.907</cdr:y>
    </cdr:to>
    <cdr:sp>
      <cdr:nvSpPr>
        <cdr:cNvPr id="6" name="Ligne 19"/>
        <cdr:cNvSpPr>
          <a:spLocks/>
        </cdr:cNvSpPr>
      </cdr:nvSpPr>
      <cdr:spPr>
        <a:xfrm>
          <a:off x="6600825" y="1733550"/>
          <a:ext cx="0" cy="410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0.08075</cdr:x>
      <cdr:y>0.83875</cdr:y>
    </cdr:from>
    <cdr:to>
      <cdr:x>0.77575</cdr:x>
      <cdr:y>0.86575</cdr:y>
    </cdr:to>
    <cdr:sp fLocksText="0">
      <cdr:nvSpPr>
        <cdr:cNvPr id="7" name="Text 20"/>
        <cdr:cNvSpPr txBox="1">
          <a:spLocks noChangeArrowheads="1"/>
        </cdr:cNvSpPr>
      </cdr:nvSpPr>
      <cdr:spPr>
        <a:xfrm>
          <a:off x="666750" y="5391150"/>
          <a:ext cx="5772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Temps de fonctionnement de l'ouvrage</a:t>
          </a:r>
        </a:p>
      </cdr:txBody>
    </cdr:sp>
  </cdr:relSizeAnchor>
  <cdr:relSizeAnchor xmlns:cdr="http://schemas.openxmlformats.org/drawingml/2006/chartDrawing">
    <cdr:from>
      <cdr:x>0.13575</cdr:x>
      <cdr:y>0.7585</cdr:y>
    </cdr:from>
    <cdr:to>
      <cdr:x>0.795</cdr:x>
      <cdr:y>0.78925</cdr:y>
    </cdr:to>
    <cdr:sp fLocksText="0">
      <cdr:nvSpPr>
        <cdr:cNvPr id="8" name="Text 21"/>
        <cdr:cNvSpPr txBox="1">
          <a:spLocks noChangeArrowheads="1"/>
        </cdr:cNvSpPr>
      </cdr:nvSpPr>
      <cdr:spPr>
        <a:xfrm>
          <a:off x="1123950" y="4876800"/>
          <a:ext cx="5476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Vidange</a:t>
          </a:r>
        </a:p>
      </cdr:txBody>
    </cdr:sp>
  </cdr:relSizeAnchor>
  <cdr:relSizeAnchor xmlns:cdr="http://schemas.openxmlformats.org/drawingml/2006/chartDrawing">
    <cdr:from>
      <cdr:x>0.5925</cdr:x>
      <cdr:y>0.4695</cdr:y>
    </cdr:from>
    <cdr:to>
      <cdr:x>0.73675</cdr:x>
      <cdr:y>0.50025</cdr:y>
    </cdr:to>
    <cdr:sp fLocksText="0">
      <cdr:nvSpPr>
        <cdr:cNvPr id="9" name="Text 22"/>
        <cdr:cNvSpPr txBox="1">
          <a:spLocks noChangeArrowheads="1"/>
        </cdr:cNvSpPr>
      </cdr:nvSpPr>
      <cdr:spPr>
        <a:xfrm>
          <a:off x="4914900" y="301942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H (t,T) = qs.t</a:t>
          </a:r>
        </a:p>
      </cdr:txBody>
    </cdr:sp>
  </cdr:relSizeAnchor>
  <cdr:relSizeAnchor xmlns:cdr="http://schemas.openxmlformats.org/drawingml/2006/chartDrawing">
    <cdr:from>
      <cdr:x>0.6225</cdr:x>
      <cdr:y>0.26925</cdr:y>
    </cdr:from>
    <cdr:to>
      <cdr:x>0.7675</cdr:x>
      <cdr:y>0.29975</cdr:y>
    </cdr:to>
    <cdr:sp fLocksText="0">
      <cdr:nvSpPr>
        <cdr:cNvPr id="10" name="Text 23"/>
        <cdr:cNvSpPr txBox="1">
          <a:spLocks noChangeArrowheads="1"/>
        </cdr:cNvSpPr>
      </cdr:nvSpPr>
      <cdr:spPr>
        <a:xfrm>
          <a:off x="5162550" y="1733550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 (t,T)</a:t>
          </a:r>
        </a:p>
      </cdr:txBody>
    </cdr:sp>
  </cdr:relSizeAnchor>
  <cdr:relSizeAnchor xmlns:cdr="http://schemas.openxmlformats.org/drawingml/2006/chartDrawing">
    <cdr:from>
      <cdr:x>0.0145</cdr:x>
      <cdr:y>0.79575</cdr:y>
    </cdr:from>
    <cdr:to>
      <cdr:x>0.1235</cdr:x>
      <cdr:y>0.82725</cdr:y>
    </cdr:to>
    <cdr:sp fLocksText="0">
      <cdr:nvSpPr>
        <cdr:cNvPr id="11" name="Text 24"/>
        <cdr:cNvSpPr txBox="1">
          <a:spLocks noChangeArrowheads="1"/>
        </cdr:cNvSpPr>
      </cdr:nvSpPr>
      <cdr:spPr>
        <a:xfrm>
          <a:off x="114300" y="5114925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Remplissage</a:t>
          </a:r>
        </a:p>
      </cdr:txBody>
    </cdr:sp>
  </cdr:relSizeAnchor>
  <cdr:relSizeAnchor xmlns:cdr="http://schemas.openxmlformats.org/drawingml/2006/chartDrawing">
    <cdr:from>
      <cdr:x>0.14175</cdr:x>
      <cdr:y>0.63225</cdr:y>
    </cdr:from>
    <cdr:to>
      <cdr:x>0.28625</cdr:x>
      <cdr:y>0.66375</cdr:y>
    </cdr:to>
    <cdr:sp fLocksText="0">
      <cdr:nvSpPr>
        <cdr:cNvPr id="12" name="Text 25"/>
        <cdr:cNvSpPr txBox="1">
          <a:spLocks noChangeArrowheads="1"/>
        </cdr:cNvSpPr>
      </cdr:nvSpPr>
      <cdr:spPr>
        <a:xfrm>
          <a:off x="1171575" y="406717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Δhmax (qs, T)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11</xdr:col>
      <xdr:colOff>342900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0" y="6858000"/>
        <a:ext cx="83058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9525</xdr:rowOff>
    </xdr:from>
    <xdr:to>
      <xdr:col>10</xdr:col>
      <xdr:colOff>228600</xdr:colOff>
      <xdr:row>40</xdr:row>
      <xdr:rowOff>152400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525"/>
          <a:ext cx="7429500" cy="6619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74"/>
  <sheetViews>
    <sheetView tabSelected="1" zoomScale="110" zoomScaleNormal="110" workbookViewId="0" topLeftCell="A10">
      <selection activeCell="D28" sqref="D28"/>
    </sheetView>
  </sheetViews>
  <sheetFormatPr defaultColWidth="9.140625" defaultRowHeight="12.75"/>
  <cols>
    <col min="1" max="1" width="32.421875" style="0" customWidth="1"/>
    <col min="2" max="2" width="47.57421875" style="0" customWidth="1"/>
    <col min="3" max="3" width="10.8515625" style="0" customWidth="1"/>
    <col min="4" max="4" width="19.140625" style="0" customWidth="1"/>
    <col min="5" max="5" width="7.7109375" style="0" customWidth="1"/>
    <col min="6" max="6" width="10.8515625" style="0" customWidth="1"/>
    <col min="7" max="7" width="30.28125" style="0" customWidth="1"/>
    <col min="8" max="16384" width="10.8515625" style="0" customWidth="1"/>
  </cols>
  <sheetData>
    <row r="4" spans="1:5" ht="13.5">
      <c r="A4" s="1" t="s">
        <v>0</v>
      </c>
      <c r="B4" s="1"/>
      <c r="C4" s="1"/>
      <c r="D4" s="1"/>
      <c r="E4" s="1"/>
    </row>
    <row r="5" spans="1:5" ht="28.5" customHeight="1">
      <c r="A5" s="2" t="s">
        <v>1</v>
      </c>
      <c r="B5" s="2"/>
      <c r="C5" s="2"/>
      <c r="D5" s="2"/>
      <c r="E5" s="2"/>
    </row>
    <row r="6" spans="1:5" ht="26.25" customHeight="1">
      <c r="A6" s="2"/>
      <c r="B6" s="2"/>
      <c r="C6" s="2"/>
      <c r="D6" s="2"/>
      <c r="E6" s="2"/>
    </row>
    <row r="7" spans="1:5" ht="13.5">
      <c r="A7" s="3"/>
      <c r="B7" s="3"/>
      <c r="C7" s="3"/>
      <c r="D7" s="3"/>
      <c r="E7" s="3"/>
    </row>
    <row r="8" spans="1:6" ht="45" customHeight="1">
      <c r="A8" s="4" t="s">
        <v>2</v>
      </c>
      <c r="B8" s="4"/>
      <c r="C8" s="4"/>
      <c r="D8" s="4"/>
      <c r="E8" s="4"/>
      <c r="F8" s="5"/>
    </row>
    <row r="9" spans="1:5" ht="12.75">
      <c r="A9" s="6" t="s">
        <v>3</v>
      </c>
      <c r="B9" s="6"/>
      <c r="C9" s="6"/>
      <c r="D9" s="6"/>
      <c r="E9" s="6"/>
    </row>
    <row r="10" spans="1:5" ht="12.75">
      <c r="A10" s="7" t="s">
        <v>4</v>
      </c>
      <c r="B10" s="7"/>
      <c r="C10" s="7"/>
      <c r="D10" s="7"/>
      <c r="E10" s="7"/>
    </row>
    <row r="11" spans="1:5" ht="12.75">
      <c r="A11" s="8" t="s">
        <v>5</v>
      </c>
      <c r="B11" s="8"/>
      <c r="C11" s="8"/>
      <c r="D11" s="8"/>
      <c r="E11" s="8"/>
    </row>
    <row r="12" spans="1:5" ht="12.75">
      <c r="A12" s="9" t="s">
        <v>6</v>
      </c>
      <c r="B12" s="9"/>
      <c r="C12" s="9"/>
      <c r="D12" s="9"/>
      <c r="E12" s="9"/>
    </row>
    <row r="13" spans="1:5" ht="12.75">
      <c r="A13" s="10" t="s">
        <v>7</v>
      </c>
      <c r="B13" s="10"/>
      <c r="C13" s="10"/>
      <c r="D13" s="10"/>
      <c r="E13" s="10"/>
    </row>
    <row r="14" spans="1:5" ht="30" customHeight="1">
      <c r="A14" s="11" t="s">
        <v>8</v>
      </c>
      <c r="B14" s="12" t="s">
        <v>9</v>
      </c>
      <c r="C14" s="13" t="s">
        <v>10</v>
      </c>
      <c r="D14" s="13"/>
      <c r="E14" s="13"/>
    </row>
    <row r="15" spans="1:7" ht="30" customHeight="1">
      <c r="A15" s="14" t="s">
        <v>11</v>
      </c>
      <c r="B15" s="15" t="s">
        <v>12</v>
      </c>
      <c r="C15" s="16" t="s">
        <v>13</v>
      </c>
      <c r="D15" s="17"/>
      <c r="E15" s="18" t="s">
        <v>14</v>
      </c>
      <c r="G15" s="19">
        <f>IF(D15&lt;&gt;(D16+D17+D18),"ATTENTION,  valeur surface incorrecte","")</f>
        <v>0</v>
      </c>
    </row>
    <row r="16" spans="1:5" ht="30" customHeight="1">
      <c r="A16" s="14"/>
      <c r="B16" s="20" t="s">
        <v>15</v>
      </c>
      <c r="C16" s="21" t="s">
        <v>16</v>
      </c>
      <c r="D16" s="22"/>
      <c r="E16" s="23" t="s">
        <v>14</v>
      </c>
    </row>
    <row r="17" spans="1:5" ht="30" customHeight="1">
      <c r="A17" s="14"/>
      <c r="B17" s="20" t="s">
        <v>17</v>
      </c>
      <c r="C17" s="24" t="s">
        <v>18</v>
      </c>
      <c r="D17" s="25"/>
      <c r="E17" s="23" t="s">
        <v>14</v>
      </c>
    </row>
    <row r="18" spans="1:5" ht="30" customHeight="1">
      <c r="A18" s="14"/>
      <c r="B18" s="26" t="s">
        <v>19</v>
      </c>
      <c r="C18" s="27" t="s">
        <v>20</v>
      </c>
      <c r="D18" s="28"/>
      <c r="E18" s="29" t="s">
        <v>14</v>
      </c>
    </row>
    <row r="19" spans="1:5" ht="21" customHeight="1">
      <c r="A19" s="14" t="s">
        <v>21</v>
      </c>
      <c r="B19" s="30" t="s">
        <v>22</v>
      </c>
      <c r="C19" s="31" t="s">
        <v>23</v>
      </c>
      <c r="D19" s="32" t="s">
        <v>24</v>
      </c>
      <c r="E19" s="33" t="s">
        <v>25</v>
      </c>
    </row>
    <row r="20" spans="1:5" ht="30" customHeight="1">
      <c r="A20" s="14"/>
      <c r="B20" s="34" t="s">
        <v>26</v>
      </c>
      <c r="C20" s="35" t="s">
        <v>27</v>
      </c>
      <c r="D20" s="36">
        <v>0.9</v>
      </c>
      <c r="E20" s="37">
        <v>1</v>
      </c>
    </row>
    <row r="21" spans="1:5" ht="30" customHeight="1">
      <c r="A21" s="14"/>
      <c r="B21" s="20" t="s">
        <v>28</v>
      </c>
      <c r="C21" s="24" t="s">
        <v>29</v>
      </c>
      <c r="D21" s="38">
        <v>0.5</v>
      </c>
      <c r="E21" s="39">
        <v>0.7</v>
      </c>
    </row>
    <row r="22" spans="1:5" ht="30" customHeight="1">
      <c r="A22" s="14"/>
      <c r="B22" s="26" t="s">
        <v>30</v>
      </c>
      <c r="C22" s="27" t="s">
        <v>31</v>
      </c>
      <c r="D22" s="40">
        <v>0.2</v>
      </c>
      <c r="E22" s="41">
        <v>0.3</v>
      </c>
    </row>
    <row r="23" spans="1:5" ht="30" customHeight="1">
      <c r="A23" s="14" t="s">
        <v>32</v>
      </c>
      <c r="B23" s="30" t="s">
        <v>33</v>
      </c>
      <c r="C23" s="42" t="s">
        <v>34</v>
      </c>
      <c r="D23" s="43"/>
      <c r="E23" s="44" t="s">
        <v>35</v>
      </c>
    </row>
    <row r="24" spans="1:5" ht="30" customHeight="1">
      <c r="A24" s="14"/>
      <c r="B24" s="45" t="s">
        <v>36</v>
      </c>
      <c r="C24" s="21" t="s">
        <v>37</v>
      </c>
      <c r="D24" s="46"/>
      <c r="E24" s="23" t="s">
        <v>38</v>
      </c>
    </row>
    <row r="25" spans="1:5" ht="30" customHeight="1">
      <c r="A25" s="14"/>
      <c r="B25" s="45"/>
      <c r="C25" s="21" t="s">
        <v>37</v>
      </c>
      <c r="D25" s="47">
        <f>IF(D24&lt;&gt;"",D24/3600/1000,"")</f>
        <v>0</v>
      </c>
      <c r="E25" s="23" t="s">
        <v>39</v>
      </c>
    </row>
    <row r="26" spans="1:8" ht="30" customHeight="1">
      <c r="A26" s="14"/>
      <c r="B26" s="45"/>
      <c r="C26" s="24"/>
      <c r="D26" s="46"/>
      <c r="E26" s="48" t="s">
        <v>14</v>
      </c>
      <c r="H26" s="49"/>
    </row>
    <row r="27" spans="1:7" ht="30" customHeight="1">
      <c r="A27" s="14"/>
      <c r="B27" s="26" t="s">
        <v>40</v>
      </c>
      <c r="C27" s="27" t="s">
        <v>41</v>
      </c>
      <c r="D27" s="50"/>
      <c r="E27" s="29" t="s">
        <v>42</v>
      </c>
      <c r="G27" s="51"/>
    </row>
    <row r="28" spans="1:5" ht="30" customHeight="1">
      <c r="A28" s="52" t="s">
        <v>43</v>
      </c>
      <c r="B28" s="20" t="s">
        <v>44</v>
      </c>
      <c r="C28" s="21" t="s">
        <v>23</v>
      </c>
      <c r="D28" s="53"/>
      <c r="E28" s="54"/>
    </row>
    <row r="29" spans="1:5" ht="30" customHeight="1">
      <c r="A29" s="55" t="s">
        <v>45</v>
      </c>
      <c r="B29" s="56" t="s">
        <v>46</v>
      </c>
      <c r="C29" s="24" t="s">
        <v>47</v>
      </c>
      <c r="D29" s="57" t="e">
        <f>$D$25*$D$26</f>
        <v>#VALUE!</v>
      </c>
      <c r="E29" s="48" t="s">
        <v>48</v>
      </c>
    </row>
    <row r="30" spans="1:5" ht="30" customHeight="1">
      <c r="A30" s="55"/>
      <c r="B30" s="56" t="s">
        <v>49</v>
      </c>
      <c r="C30" s="21" t="s">
        <v>50</v>
      </c>
      <c r="D30" s="58">
        <f>IF(D15*D23*10^-7&lt;0.001,0.001,D15*D23*10^-7)</f>
        <v>0.001</v>
      </c>
      <c r="E30" s="23" t="s">
        <v>51</v>
      </c>
    </row>
    <row r="31" spans="1:7" ht="75.75" customHeight="1">
      <c r="A31" s="55"/>
      <c r="B31" s="59" t="s">
        <v>52</v>
      </c>
      <c r="C31" s="21"/>
      <c r="D31" s="60" t="s">
        <v>53</v>
      </c>
      <c r="E31" s="23"/>
      <c r="G31" s="61"/>
    </row>
    <row r="32" spans="1:7" ht="32.25" customHeight="1">
      <c r="A32" s="55"/>
      <c r="B32" s="62"/>
      <c r="C32" s="35" t="s">
        <v>54</v>
      </c>
      <c r="D32" s="63" t="e">
        <f>IF($D$31="Infiltration",$D$29,IF(($D$31="Rejet réseau"),$D$30,""))</f>
        <v>#VALUE!</v>
      </c>
      <c r="E32" s="64" t="s">
        <v>51</v>
      </c>
      <c r="G32" s="65"/>
    </row>
    <row r="33" spans="1:5" ht="30" customHeight="1">
      <c r="A33" s="66" t="s">
        <v>55</v>
      </c>
      <c r="C33" s="67" t="s">
        <v>56</v>
      </c>
      <c r="D33" s="68" t="e">
        <f>IF(D28=100,((E20*D16)+(E22*D18)+(D17*D21))/D15,((D20*D16)+(D22*D18)+(D17*D21))/D15)</f>
        <v>#DIV/0!</v>
      </c>
      <c r="E33" s="69"/>
    </row>
    <row r="34" spans="1:5" ht="30" customHeight="1">
      <c r="A34" s="14" t="s">
        <v>57</v>
      </c>
      <c r="B34" s="70" t="s">
        <v>58</v>
      </c>
      <c r="C34" s="16" t="s">
        <v>59</v>
      </c>
      <c r="D34" s="71" t="e">
        <f>D33*D15</f>
        <v>#DIV/0!</v>
      </c>
      <c r="E34" s="18" t="s">
        <v>14</v>
      </c>
    </row>
    <row r="35" spans="1:5" ht="30" customHeight="1">
      <c r="A35" s="14"/>
      <c r="B35" s="70"/>
      <c r="C35" s="27" t="s">
        <v>59</v>
      </c>
      <c r="D35" s="72" t="e">
        <f>D34/10000</f>
        <v>#DIV/0!</v>
      </c>
      <c r="E35" s="29" t="s">
        <v>60</v>
      </c>
    </row>
    <row r="36" spans="1:5" ht="30" customHeight="1">
      <c r="A36" s="73" t="s">
        <v>61</v>
      </c>
      <c r="B36" s="74" t="s">
        <v>62</v>
      </c>
      <c r="C36" s="75" t="s">
        <v>63</v>
      </c>
      <c r="D36" s="76" t="e">
        <f>60000*(D32/D34)</f>
        <v>#VALUE!</v>
      </c>
      <c r="E36" s="77" t="s">
        <v>64</v>
      </c>
    </row>
    <row r="37" spans="1:5" ht="30" customHeight="1">
      <c r="A37" s="73" t="s">
        <v>65</v>
      </c>
      <c r="B37" s="78" t="s">
        <v>66</v>
      </c>
      <c r="C37" s="79" t="s">
        <v>67</v>
      </c>
      <c r="D37" s="80">
        <f>IF(D28=1,'T=1mois'!F14,IF(D28=2,'T=2ans'!F15,IF(D28=10,'T=10ans'!F15,IF(D28=30,'T=30ans'!F15,IF(D28=50,'T=50ans'!F15,IF(D28=100,'T=100ans'!F15))))))</f>
        <v>0</v>
      </c>
      <c r="E37" s="81" t="s">
        <v>68</v>
      </c>
    </row>
    <row r="38" spans="1:5" ht="30" customHeight="1">
      <c r="A38" s="73" t="s">
        <v>69</v>
      </c>
      <c r="B38" s="74" t="s">
        <v>70</v>
      </c>
      <c r="C38" s="82" t="s">
        <v>71</v>
      </c>
      <c r="D38" s="83" t="e">
        <f>IF(D15&lt;&gt;D16+D17+D18,"corriger surfaces",10*D37*D35)</f>
        <v>#DIV/0!</v>
      </c>
      <c r="E38" s="84" t="s">
        <v>72</v>
      </c>
    </row>
    <row r="39" spans="1:7" ht="30" customHeight="1">
      <c r="A39" s="73" t="s">
        <v>73</v>
      </c>
      <c r="B39" s="74" t="s">
        <v>74</v>
      </c>
      <c r="C39" s="75" t="s">
        <v>75</v>
      </c>
      <c r="D39" s="85" t="e">
        <f>D38*1000/(D32*1000)/3600</f>
        <v>#DIV/0!</v>
      </c>
      <c r="E39" s="77" t="s">
        <v>76</v>
      </c>
      <c r="G39" s="19" t="e">
        <f>IF(D39&gt;24,"ATTENTION, temps de vidange trop long","")</f>
        <v>#DIV/0!</v>
      </c>
    </row>
    <row r="40" spans="1:7" ht="30" customHeight="1">
      <c r="A40" s="86"/>
      <c r="B40" s="86"/>
      <c r="C40" s="87"/>
      <c r="D40" s="88"/>
      <c r="E40" s="86"/>
      <c r="G40" s="19"/>
    </row>
    <row r="42" spans="1:5" ht="14.25">
      <c r="A42" s="89" t="s">
        <v>77</v>
      </c>
      <c r="B42" s="90" t="s">
        <v>78</v>
      </c>
      <c r="C42" s="91"/>
      <c r="D42" s="91"/>
      <c r="E42" s="91"/>
    </row>
    <row r="43" spans="1:5" ht="14.25">
      <c r="A43" s="89"/>
      <c r="B43" s="92" t="s">
        <v>79</v>
      </c>
      <c r="C43" s="91"/>
      <c r="D43" s="91"/>
      <c r="E43" s="91"/>
    </row>
    <row r="44" spans="1:5" ht="14.25">
      <c r="A44" s="89"/>
      <c r="B44" s="93" t="s">
        <v>80</v>
      </c>
      <c r="C44" s="91"/>
      <c r="D44" s="91"/>
      <c r="E44" s="91"/>
    </row>
    <row r="45" spans="1:5" ht="12.75">
      <c r="A45" s="91"/>
      <c r="B45" s="91"/>
      <c r="C45" s="91"/>
      <c r="D45" s="91"/>
      <c r="E45" s="91"/>
    </row>
    <row r="46" spans="3:5" ht="12.75">
      <c r="C46" s="91"/>
      <c r="D46" s="91"/>
      <c r="E46" s="91"/>
    </row>
    <row r="47" spans="1:5" ht="14.25">
      <c r="A47" s="94" t="s">
        <v>81</v>
      </c>
      <c r="B47" s="90" t="s">
        <v>82</v>
      </c>
      <c r="D47" s="91"/>
      <c r="E47" s="91"/>
    </row>
    <row r="48" spans="1:5" ht="14.25">
      <c r="A48" s="95" t="s">
        <v>83</v>
      </c>
      <c r="B48" s="92" t="s">
        <v>84</v>
      </c>
      <c r="D48" s="91"/>
      <c r="E48" s="91"/>
    </row>
    <row r="49" spans="1:5" ht="22.5">
      <c r="A49" s="96" t="s">
        <v>85</v>
      </c>
      <c r="B49" s="97" t="s">
        <v>86</v>
      </c>
      <c r="D49" s="91"/>
      <c r="E49" s="91"/>
    </row>
    <row r="50" spans="1:5" ht="14.25">
      <c r="A50" s="98" t="s">
        <v>87</v>
      </c>
      <c r="B50" s="93" t="s">
        <v>88</v>
      </c>
      <c r="D50" s="91"/>
      <c r="E50" s="91"/>
    </row>
    <row r="51" spans="1:5" ht="12.75">
      <c r="A51" s="91"/>
      <c r="D51" s="91"/>
      <c r="E51" s="91"/>
    </row>
    <row r="52" spans="1:5" ht="14.25">
      <c r="A52" s="94" t="s">
        <v>89</v>
      </c>
      <c r="B52" s="90"/>
      <c r="D52" s="91"/>
      <c r="E52" s="91"/>
    </row>
    <row r="53" spans="1:5" ht="14.25">
      <c r="A53" s="99" t="s">
        <v>90</v>
      </c>
      <c r="B53" s="92" t="s">
        <v>91</v>
      </c>
      <c r="D53" s="91"/>
      <c r="E53" s="91"/>
    </row>
    <row r="54" spans="1:5" ht="14.25">
      <c r="A54" s="100" t="s">
        <v>92</v>
      </c>
      <c r="B54" s="93" t="s">
        <v>93</v>
      </c>
      <c r="D54" s="91"/>
      <c r="E54" s="91"/>
    </row>
    <row r="55" spans="1:5" ht="25.5" customHeight="1">
      <c r="A55" s="91"/>
      <c r="B55" s="101"/>
      <c r="C55" s="101"/>
      <c r="D55" s="101"/>
      <c r="E55" s="101"/>
    </row>
    <row r="56" spans="1:5" ht="22.5">
      <c r="A56" s="102" t="s">
        <v>94</v>
      </c>
      <c r="B56" s="103" t="s">
        <v>95</v>
      </c>
      <c r="C56" s="101"/>
      <c r="D56" s="101"/>
      <c r="E56" s="101"/>
    </row>
    <row r="57" ht="14.25"/>
    <row r="58" ht="12.75" hidden="1">
      <c r="A58" t="s">
        <v>96</v>
      </c>
    </row>
    <row r="59" spans="1:9" ht="12.75" hidden="1">
      <c r="A59">
        <v>1</v>
      </c>
      <c r="B59" t="s">
        <v>97</v>
      </c>
      <c r="C59">
        <v>3</v>
      </c>
      <c r="D59" s="104"/>
      <c r="E59" s="104"/>
      <c r="F59" s="105"/>
      <c r="G59" s="105"/>
      <c r="H59" s="105"/>
      <c r="I59" s="105"/>
    </row>
    <row r="60" spans="1:5" ht="12.75" hidden="1">
      <c r="A60">
        <v>2</v>
      </c>
      <c r="B60" t="s">
        <v>98</v>
      </c>
      <c r="C60">
        <v>10</v>
      </c>
      <c r="D60" s="49"/>
      <c r="E60" s="49"/>
    </row>
    <row r="61" spans="1:4" ht="12.75" hidden="1">
      <c r="A61">
        <v>10</v>
      </c>
      <c r="D61" s="49"/>
    </row>
    <row r="62" ht="12.75" hidden="1">
      <c r="A62">
        <v>30</v>
      </c>
    </row>
    <row r="63" ht="12.75" hidden="1">
      <c r="A63">
        <v>50</v>
      </c>
    </row>
    <row r="64" spans="1:2" ht="12.75" hidden="1">
      <c r="A64">
        <v>100</v>
      </c>
      <c r="B64" s="3"/>
    </row>
    <row r="65" ht="13.5"/>
    <row r="66" spans="1:5" ht="12.75" customHeight="1">
      <c r="A66" s="106" t="s">
        <v>99</v>
      </c>
      <c r="B66" s="106"/>
      <c r="C66" s="106"/>
      <c r="D66" s="106"/>
      <c r="E66" s="106"/>
    </row>
    <row r="67" spans="1:5" ht="12.75">
      <c r="A67" s="106"/>
      <c r="B67" s="106"/>
      <c r="C67" s="106"/>
      <c r="D67" s="106"/>
      <c r="E67" s="106"/>
    </row>
    <row r="68" spans="1:5" ht="12.75">
      <c r="A68" s="106"/>
      <c r="B68" s="106"/>
      <c r="C68" s="106"/>
      <c r="D68" s="106"/>
      <c r="E68" s="106"/>
    </row>
    <row r="69" spans="1:5" ht="12.75">
      <c r="A69" s="106"/>
      <c r="B69" s="106"/>
      <c r="C69" s="106"/>
      <c r="D69" s="106"/>
      <c r="E69" s="106"/>
    </row>
    <row r="70" spans="1:5" ht="41.25" customHeight="1">
      <c r="A70" s="106"/>
      <c r="B70" s="106"/>
      <c r="C70" s="106"/>
      <c r="D70" s="106"/>
      <c r="E70" s="106"/>
    </row>
    <row r="73" ht="12.75">
      <c r="A73" t="s">
        <v>53</v>
      </c>
    </row>
    <row r="74" ht="12.75">
      <c r="A74" t="s">
        <v>100</v>
      </c>
    </row>
  </sheetData>
  <sheetProtection password="CBF5" sheet="1"/>
  <mergeCells count="13">
    <mergeCell ref="A4:E4"/>
    <mergeCell ref="A5:E6"/>
    <mergeCell ref="A8:E8"/>
    <mergeCell ref="C14:E14"/>
    <mergeCell ref="A15:A18"/>
    <mergeCell ref="A19:A22"/>
    <mergeCell ref="A23:A27"/>
    <mergeCell ref="B24:B26"/>
    <mergeCell ref="A29:A32"/>
    <mergeCell ref="A34:A35"/>
    <mergeCell ref="B34:B35"/>
    <mergeCell ref="A42:A44"/>
    <mergeCell ref="A66:E70"/>
  </mergeCells>
  <conditionalFormatting sqref="D39:D40">
    <cfRule type="cellIs" priority="1" dxfId="0" operator="greaterThan" stopIfTrue="1">
      <formula>24</formula>
    </cfRule>
  </conditionalFormatting>
  <dataValidations count="4">
    <dataValidation type="list" allowBlank="1" showErrorMessage="1" sqref="D28">
      <formula1>$A$59:$A$64</formula1>
      <formula2>0</formula2>
    </dataValidation>
    <dataValidation type="list" allowBlank="1" showErrorMessage="1" sqref="E31">
      <formula1>$B$59:$B$60</formula1>
      <formula2>0</formula2>
    </dataValidation>
    <dataValidation type="list" allowBlank="1" showErrorMessage="1" sqref="D23">
      <formula1>$C$59:$C$60</formula1>
      <formula2>0</formula2>
    </dataValidation>
    <dataValidation type="list" operator="equal" allowBlank="1" showErrorMessage="1" sqref="D31">
      <formula1>MéthodePluies!$A$73:$A$74</formula1>
    </dataValidation>
  </dataValidations>
  <printOptions/>
  <pageMargins left="0.5902777777777778" right="0.5902777777777778" top="0.39375" bottom="0.39375" header="0.5118110236220472" footer="0.5118110236220472"/>
  <pageSetup fitToHeight="1" fitToWidth="1" horizontalDpi="300" verticalDpi="300" orientation="portrait" paperSize="9"/>
  <drawing r:id="rId3"/>
  <legacyDrawing r:id="rId2"/>
  <oleObjects>
    <oleObject progId="" shapeId="38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5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2.421875" style="3" customWidth="1"/>
    <col min="2" max="2" width="9.8515625" style="3" customWidth="1"/>
    <col min="3" max="16384" width="11.28125" style="3" customWidth="1"/>
  </cols>
  <sheetData>
    <row r="1" spans="1:3" ht="47.25" customHeight="1" hidden="1">
      <c r="A1" s="107" t="s">
        <v>101</v>
      </c>
      <c r="B1" s="107"/>
      <c r="C1" s="107"/>
    </row>
    <row r="2" spans="1:3" ht="11.25" hidden="1">
      <c r="A2" s="108" t="s">
        <v>102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0.882</v>
      </c>
      <c r="C3" s="111">
        <v>0.546</v>
      </c>
    </row>
    <row r="4" spans="1:3" ht="11.25" hidden="1">
      <c r="A4" s="112" t="s">
        <v>106</v>
      </c>
      <c r="B4" s="113">
        <v>1.438</v>
      </c>
      <c r="C4" s="113">
        <v>0.65</v>
      </c>
    </row>
    <row r="5" ht="11.25" hidden="1"/>
    <row r="6" ht="11.25" hidden="1"/>
    <row r="7" ht="11.25" hidden="1"/>
    <row r="12" spans="1:4" ht="11.25">
      <c r="A12" s="114" t="s">
        <v>107</v>
      </c>
      <c r="B12" s="114"/>
      <c r="C12" s="114"/>
      <c r="D12" s="115" t="e">
        <f>MéthodePluies!D36</f>
        <v>#VALUE!</v>
      </c>
    </row>
    <row r="14" spans="1:6" ht="25.5" customHeight="1">
      <c r="A14" s="116" t="s">
        <v>108</v>
      </c>
      <c r="B14" s="117" t="s">
        <v>109</v>
      </c>
      <c r="C14" s="116" t="s">
        <v>110</v>
      </c>
      <c r="D14" s="116" t="s">
        <v>111</v>
      </c>
      <c r="E14" s="118" t="s">
        <v>67</v>
      </c>
      <c r="F14" s="119" t="e">
        <f>MAX(D15:D254)</f>
        <v>#VALUE!</v>
      </c>
    </row>
    <row r="15" spans="1:4" ht="11.25">
      <c r="A15" s="111">
        <v>0</v>
      </c>
      <c r="B15" s="119">
        <f aca="true" t="shared" si="0" ref="B15:B24">$B$3*(POWER(A15,(1-$C$3)))</f>
        <v>0</v>
      </c>
      <c r="C15" s="119" t="e">
        <f aca="true" t="shared" si="1" ref="C15:C255">$D$12*A15</f>
        <v>#VALUE!</v>
      </c>
      <c r="D15" s="119" t="e">
        <f aca="true" t="shared" si="2" ref="D15:D255">B15-C15</f>
        <v>#VALUE!</v>
      </c>
    </row>
    <row r="16" spans="1:4" ht="11.25">
      <c r="A16" s="111">
        <v>6</v>
      </c>
      <c r="B16" s="119">
        <f t="shared" si="0"/>
        <v>1.9895243221230825</v>
      </c>
      <c r="C16" s="119" t="e">
        <f t="shared" si="1"/>
        <v>#VALUE!</v>
      </c>
      <c r="D16" s="119" t="e">
        <f t="shared" si="2"/>
        <v>#VALUE!</v>
      </c>
    </row>
    <row r="17" spans="1:4" ht="11.25">
      <c r="A17" s="111">
        <f aca="true" t="shared" si="3" ref="A17:A255">A16+6</f>
        <v>12</v>
      </c>
      <c r="B17" s="119">
        <f t="shared" si="0"/>
        <v>2.725316030887834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t="shared" si="3"/>
        <v>18</v>
      </c>
      <c r="B18" s="119">
        <f t="shared" si="0"/>
        <v>3.2761388696960894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24</v>
      </c>
      <c r="B19" s="119">
        <f t="shared" si="0"/>
        <v>3.7332277799390092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30</v>
      </c>
      <c r="B20" s="119">
        <f t="shared" si="0"/>
        <v>4.131251502459111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36</v>
      </c>
      <c r="B21" s="119">
        <f t="shared" si="0"/>
        <v>4.487763070656815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42</v>
      </c>
      <c r="B22" s="119">
        <f t="shared" si="0"/>
        <v>4.813087565651601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48</v>
      </c>
      <c r="B23" s="119">
        <f t="shared" si="0"/>
        <v>5.113898534684087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54</v>
      </c>
      <c r="B24" s="119">
        <f t="shared" si="0"/>
        <v>5.394800040484031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0">
        <f t="shared" si="3"/>
        <v>60</v>
      </c>
      <c r="B25" s="119">
        <f aca="true" t="shared" si="4" ref="B25:B255">$B$4*(POWER(A25,(1-$C$4)))</f>
        <v>6.02714755226279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1">
        <f t="shared" si="3"/>
        <v>66</v>
      </c>
      <c r="B26" s="119">
        <f t="shared" si="4"/>
        <v>6.231595621380057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72</v>
      </c>
      <c r="B27" s="119">
        <f t="shared" si="4"/>
        <v>6.424291812395166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78</v>
      </c>
      <c r="B28" s="119">
        <f t="shared" si="4"/>
        <v>6.60681273115343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84</v>
      </c>
      <c r="B29" s="119">
        <f t="shared" si="4"/>
        <v>6.78042062351176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90</v>
      </c>
      <c r="B30" s="119">
        <f t="shared" si="4"/>
        <v>6.946143711396618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96</v>
      </c>
      <c r="B31" s="119">
        <f t="shared" si="4"/>
        <v>7.104832073629403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102</v>
      </c>
      <c r="B32" s="119">
        <f t="shared" si="4"/>
        <v>7.257197564734306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108</v>
      </c>
      <c r="B33" s="119">
        <f t="shared" si="4"/>
        <v>7.4038429930410645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114</v>
      </c>
      <c r="B34" s="119">
        <f t="shared" si="4"/>
        <v>7.545283878549433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120</v>
      </c>
      <c r="B35" s="119">
        <f t="shared" si="4"/>
        <v>7.681964965157817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126</v>
      </c>
      <c r="B36" s="119">
        <f t="shared" si="4"/>
        <v>7.814272948560565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132</v>
      </c>
      <c r="B37" s="119">
        <f t="shared" si="4"/>
        <v>7.9425464243861335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138</v>
      </c>
      <c r="B38" s="119">
        <f t="shared" si="4"/>
        <v>8.06708376129815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144</v>
      </c>
      <c r="B39" s="119">
        <f t="shared" si="4"/>
        <v>8.188149402488381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150</v>
      </c>
      <c r="B40" s="119">
        <f t="shared" si="4"/>
        <v>8.305978961127844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156</v>
      </c>
      <c r="B41" s="119">
        <f t="shared" si="4"/>
        <v>8.420783379199802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162</v>
      </c>
      <c r="B42" s="119">
        <f t="shared" si="4"/>
        <v>8.532752350981069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168</v>
      </c>
      <c r="B43" s="119">
        <f t="shared" si="4"/>
        <v>8.64205716339161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174</v>
      </c>
      <c r="B44" s="119">
        <f t="shared" si="4"/>
        <v>8.748853069651245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180</v>
      </c>
      <c r="B45" s="119">
        <f t="shared" si="4"/>
        <v>8.853281286247421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186</v>
      </c>
      <c r="B46" s="119">
        <f t="shared" si="4"/>
        <v>8.955470683460195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192</v>
      </c>
      <c r="B47" s="119">
        <f t="shared" si="4"/>
        <v>9.055539224763107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198</v>
      </c>
      <c r="B48" s="119">
        <f t="shared" si="4"/>
        <v>9.153595199027901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204</v>
      </c>
      <c r="B49" s="119">
        <f t="shared" si="4"/>
        <v>9.249738280687579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210</v>
      </c>
      <c r="B50" s="119">
        <f t="shared" si="4"/>
        <v>9.34406044619604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216</v>
      </c>
      <c r="B51" s="119">
        <f t="shared" si="4"/>
        <v>9.436646769783742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222</v>
      </c>
      <c r="B52" s="119">
        <f t="shared" si="4"/>
        <v>9.527576117295341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228</v>
      </c>
      <c r="B53" s="119">
        <f t="shared" si="4"/>
        <v>9.61692175354588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234</v>
      </c>
      <c r="B54" s="119">
        <f t="shared" si="4"/>
        <v>9.70475187595201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240</v>
      </c>
      <c r="B55" s="119">
        <f t="shared" si="4"/>
        <v>9.79113008503614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246</v>
      </c>
      <c r="B56" s="119">
        <f t="shared" si="4"/>
        <v>9.87611580065275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252</v>
      </c>
      <c r="B57" s="119">
        <f t="shared" si="4"/>
        <v>9.959764631361296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258</v>
      </c>
      <c r="B58" s="119">
        <f t="shared" si="4"/>
        <v>10.042128703203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264</v>
      </c>
      <c r="B59" s="119">
        <f t="shared" si="4"/>
        <v>10.123256953177952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270</v>
      </c>
      <c r="B60" s="119">
        <f t="shared" si="4"/>
        <v>10.203195391923863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276</v>
      </c>
      <c r="B61" s="119">
        <f t="shared" si="4"/>
        <v>10.281987339437205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282</v>
      </c>
      <c r="B62" s="119">
        <f t="shared" si="4"/>
        <v>10.359673637125768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288</v>
      </c>
      <c r="B63" s="119">
        <f t="shared" si="4"/>
        <v>10.436292839019433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294</v>
      </c>
      <c r="B64" s="119">
        <f t="shared" si="4"/>
        <v>10.511881384576679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300</v>
      </c>
      <c r="B65" s="119">
        <f t="shared" si="4"/>
        <v>10.5864737551957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306</v>
      </c>
      <c r="B66" s="119">
        <f t="shared" si="4"/>
        <v>10.660102616260161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312</v>
      </c>
      <c r="B67" s="119">
        <f t="shared" si="4"/>
        <v>10.732798946312517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318</v>
      </c>
      <c r="B68" s="119">
        <f t="shared" si="4"/>
        <v>10.804592154745144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324</v>
      </c>
      <c r="B69" s="119">
        <f t="shared" si="4"/>
        <v>10.87551018922634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330</v>
      </c>
      <c r="B70" s="119">
        <f t="shared" si="4"/>
        <v>10.945579633928965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336</v>
      </c>
      <c r="B71" s="119">
        <f t="shared" si="4"/>
        <v>11.014825799501335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342</v>
      </c>
      <c r="B72" s="119">
        <f t="shared" si="4"/>
        <v>11.08327280560884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348</v>
      </c>
      <c r="B73" s="119">
        <f t="shared" si="4"/>
        <v>11.150943656778741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354</v>
      </c>
      <c r="B74" s="119">
        <f t="shared" si="4"/>
        <v>11.217860312197026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360</v>
      </c>
      <c r="B75" s="119">
        <f t="shared" si="4"/>
        <v>11.284043750033398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366</v>
      </c>
      <c r="B76" s="119">
        <f t="shared" si="4"/>
        <v>11.349514026807066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372</v>
      </c>
      <c r="B77" s="119">
        <f t="shared" si="4"/>
        <v>11.414290332250289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378</v>
      </c>
      <c r="B78" s="119">
        <f t="shared" si="4"/>
        <v>11.47839104007791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384</v>
      </c>
      <c r="B79" s="119">
        <f t="shared" si="4"/>
        <v>11.541833755028248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390</v>
      </c>
      <c r="B80" s="119">
        <f t="shared" si="4"/>
        <v>11.604635356502886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396</v>
      </c>
      <c r="B81" s="119">
        <f t="shared" si="4"/>
        <v>11.666812039099586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402</v>
      </c>
      <c r="B82" s="119">
        <f t="shared" si="4"/>
        <v>11.72837935030307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408</v>
      </c>
      <c r="B83" s="119">
        <f t="shared" si="4"/>
        <v>11.789352225572154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414</v>
      </c>
      <c r="B84" s="119">
        <f t="shared" si="4"/>
        <v>11.849745021038666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420</v>
      </c>
      <c r="B85" s="119">
        <f t="shared" si="4"/>
        <v>11.90957154401273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426</v>
      </c>
      <c r="B86" s="119">
        <f t="shared" si="4"/>
        <v>11.968845081470741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432</v>
      </c>
      <c r="B87" s="119">
        <f t="shared" si="4"/>
        <v>12.027578426685857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438</v>
      </c>
      <c r="B88" s="119">
        <f t="shared" si="4"/>
        <v>12.08578390414608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444</v>
      </c>
      <c r="B89" s="119">
        <f t="shared" si="4"/>
        <v>12.143473392891972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450</v>
      </c>
      <c r="B90" s="119">
        <f t="shared" si="4"/>
        <v>12.200658348394079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456</v>
      </c>
      <c r="B91" s="119">
        <f t="shared" si="4"/>
        <v>12.257349823079695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462</v>
      </c>
      <c r="B92" s="119">
        <f t="shared" si="4"/>
        <v>12.313558485608876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468</v>
      </c>
      <c r="B93" s="119">
        <f t="shared" si="4"/>
        <v>12.36929463899118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474</v>
      </c>
      <c r="B94" s="119">
        <f t="shared" si="4"/>
        <v>12.424568237626715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480</v>
      </c>
      <c r="B95" s="119">
        <f t="shared" si="4"/>
        <v>12.479388903348163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486</v>
      </c>
      <c r="B96" s="119">
        <f t="shared" si="4"/>
        <v>12.533765940534026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492</v>
      </c>
      <c r="B97" s="119">
        <f t="shared" si="4"/>
        <v>12.587708350357648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498</v>
      </c>
      <c r="B98" s="119">
        <f t="shared" si="4"/>
        <v>12.641224844231315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504</v>
      </c>
      <c r="B99" s="119">
        <f t="shared" si="4"/>
        <v>12.69432385650005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510</v>
      </c>
      <c r="B100" s="119">
        <f t="shared" si="4"/>
        <v>12.747013556435343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516</v>
      </c>
      <c r="B101" s="119">
        <f t="shared" si="4"/>
        <v>12.799301859575184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522</v>
      </c>
      <c r="B102" s="119">
        <f t="shared" si="4"/>
        <v>12.851196438453231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528</v>
      </c>
      <c r="B103" s="119">
        <f t="shared" si="4"/>
        <v>12.902704732756572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534</v>
      </c>
      <c r="B104" s="119">
        <f t="shared" si="4"/>
        <v>12.953833958948703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540</v>
      </c>
      <c r="B105" s="119">
        <f t="shared" si="4"/>
        <v>13.004591119391485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546</v>
      </c>
      <c r="B106" s="119">
        <f t="shared" si="4"/>
        <v>13.054983010997503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552</v>
      </c>
      <c r="B107" s="119">
        <f t="shared" si="4"/>
        <v>13.105016233441793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558</v>
      </c>
      <c r="B108" s="119">
        <f t="shared" si="4"/>
        <v>13.154697196959987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564</v>
      </c>
      <c r="B109" s="119">
        <f t="shared" si="4"/>
        <v>13.204032129757842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570</v>
      </c>
      <c r="B110" s="119">
        <f t="shared" si="4"/>
        <v>13.253027085055509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576</v>
      </c>
      <c r="B111" s="119">
        <f t="shared" si="4"/>
        <v>13.301687947788134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582</v>
      </c>
      <c r="B112" s="119">
        <f t="shared" si="4"/>
        <v>13.350020440982952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588</v>
      </c>
      <c r="B113" s="119">
        <f t="shared" si="4"/>
        <v>13.398030131831726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594</v>
      </c>
      <c r="B114" s="119">
        <f t="shared" si="4"/>
        <v>13.445722437475936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600</v>
      </c>
      <c r="B115" s="119">
        <f t="shared" si="4"/>
        <v>13.493102630521133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606</v>
      </c>
      <c r="B116" s="119">
        <f t="shared" si="4"/>
        <v>13.540175844295705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612</v>
      </c>
      <c r="B117" s="119">
        <f t="shared" si="4"/>
        <v>13.58694707786826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618</v>
      </c>
      <c r="B118" s="119">
        <f t="shared" si="4"/>
        <v>13.633421200837011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624</v>
      </c>
      <c r="B119" s="119">
        <f t="shared" si="4"/>
        <v>13.679602957903597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630</v>
      </c>
      <c r="B120" s="119">
        <f t="shared" si="4"/>
        <v>13.725496973243041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636</v>
      </c>
      <c r="B121" s="119">
        <f t="shared" si="4"/>
        <v>13.77110775468075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642</v>
      </c>
      <c r="B122" s="119">
        <f t="shared" si="4"/>
        <v>13.81643969768683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648</v>
      </c>
      <c r="B123" s="119">
        <f t="shared" si="4"/>
        <v>13.86149708919735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654</v>
      </c>
      <c r="B124" s="119">
        <f t="shared" si="4"/>
        <v>13.906284111271539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660</v>
      </c>
      <c r="B125" s="119">
        <f t="shared" si="4"/>
        <v>13.95080484459344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666</v>
      </c>
      <c r="B126" s="119">
        <f t="shared" si="4"/>
        <v>13.99506327182596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672</v>
      </c>
      <c r="B127" s="119">
        <f t="shared" si="4"/>
        <v>14.039063280824813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678</v>
      </c>
      <c r="B128" s="119">
        <f t="shared" si="4"/>
        <v>14.082808667719409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684</v>
      </c>
      <c r="B129" s="119">
        <f t="shared" si="4"/>
        <v>14.12630313986732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690</v>
      </c>
      <c r="B130" s="119">
        <f t="shared" si="4"/>
        <v>14.169550318688575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696</v>
      </c>
      <c r="B131" s="119">
        <f t="shared" si="4"/>
        <v>14.21255374238566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702</v>
      </c>
      <c r="B132" s="119">
        <f t="shared" si="4"/>
        <v>14.255316868554795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708</v>
      </c>
      <c r="B133" s="119">
        <f t="shared" si="4"/>
        <v>14.297843076693695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714</v>
      </c>
      <c r="B134" s="119">
        <f t="shared" si="4"/>
        <v>14.340135670610794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720</v>
      </c>
      <c r="B135" s="119">
        <f t="shared" si="4"/>
        <v>14.382197880740566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726</v>
      </c>
      <c r="B136" s="119">
        <f t="shared" si="4"/>
        <v>14.42403286636937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732</v>
      </c>
      <c r="B137" s="119">
        <f t="shared" si="4"/>
        <v>14.465643717775977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738</v>
      </c>
      <c r="B138" s="119">
        <f t="shared" si="4"/>
        <v>14.507033458290747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744</v>
      </c>
      <c r="B139" s="119">
        <f t="shared" si="4"/>
        <v>14.548205046277117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750</v>
      </c>
      <c r="B140" s="119">
        <f t="shared" si="4"/>
        <v>14.589161377039018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756</v>
      </c>
      <c r="B141" s="119">
        <f t="shared" si="4"/>
        <v>14.629905284657498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762</v>
      </c>
      <c r="B142" s="119">
        <f t="shared" si="4"/>
        <v>14.670439543759736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768</v>
      </c>
      <c r="B143" s="119">
        <f t="shared" si="4"/>
        <v>14.71076687122344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774</v>
      </c>
      <c r="B144" s="119">
        <f t="shared" si="4"/>
        <v>14.750889927819511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780</v>
      </c>
      <c r="B145" s="119">
        <f t="shared" si="4"/>
        <v>14.790811319795607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786</v>
      </c>
      <c r="B146" s="119">
        <f t="shared" si="4"/>
        <v>14.83053360040322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792</v>
      </c>
      <c r="B147" s="119">
        <f t="shared" si="4"/>
        <v>14.87005927137069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798</v>
      </c>
      <c r="B148" s="119">
        <f t="shared" si="4"/>
        <v>14.909390784324417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804</v>
      </c>
      <c r="B149" s="119">
        <f t="shared" si="4"/>
        <v>14.948530542160558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810</v>
      </c>
      <c r="B150" s="119">
        <f t="shared" si="4"/>
        <v>14.98748090036919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816</v>
      </c>
      <c r="B151" s="119">
        <f t="shared" si="4"/>
        <v>15.026244168312985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822</v>
      </c>
      <c r="B152" s="119">
        <f t="shared" si="4"/>
        <v>15.064822610462288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828</v>
      </c>
      <c r="B153" s="119">
        <f t="shared" si="4"/>
        <v>15.103218447588345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834</v>
      </c>
      <c r="B154" s="119">
        <f t="shared" si="4"/>
        <v>15.141433857916434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840</v>
      </c>
      <c r="B155" s="119">
        <f t="shared" si="4"/>
        <v>15.179470978240497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846</v>
      </c>
      <c r="B156" s="119">
        <f t="shared" si="4"/>
        <v>15.217331905000849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852</v>
      </c>
      <c r="B157" s="119">
        <f t="shared" si="4"/>
        <v>15.255018695326415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858</v>
      </c>
      <c r="B158" s="119">
        <f t="shared" si="4"/>
        <v>15.292533368042914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864</v>
      </c>
      <c r="B159" s="119">
        <f t="shared" si="4"/>
        <v>15.329877904648349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870</v>
      </c>
      <c r="B160" s="119">
        <f t="shared" si="4"/>
        <v>15.36705425025704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876</v>
      </c>
      <c r="B161" s="119">
        <f t="shared" si="4"/>
        <v>15.404064314513468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882</v>
      </c>
      <c r="B162" s="119">
        <f t="shared" si="4"/>
        <v>15.440909972477083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888</v>
      </c>
      <c r="B163" s="119">
        <f t="shared" si="4"/>
        <v>15.477593065479159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894</v>
      </c>
      <c r="B164" s="119">
        <f t="shared" si="4"/>
        <v>15.51411540195281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900</v>
      </c>
      <c r="B165" s="119">
        <f t="shared" si="4"/>
        <v>15.55047875823715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906</v>
      </c>
      <c r="B166" s="119">
        <f t="shared" si="4"/>
        <v>15.586684879356575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912</v>
      </c>
      <c r="B167" s="119">
        <f t="shared" si="4"/>
        <v>15.622735479776102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918</v>
      </c>
      <c r="B168" s="119">
        <f t="shared" si="4"/>
        <v>15.65863224413364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924</v>
      </c>
      <c r="B169" s="119">
        <f t="shared" si="4"/>
        <v>15.694376827950073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930</v>
      </c>
      <c r="B170" s="119">
        <f t="shared" si="4"/>
        <v>15.729970858317916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936</v>
      </c>
      <c r="B171" s="119">
        <f t="shared" si="4"/>
        <v>15.765415934569383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942</v>
      </c>
      <c r="B172" s="119">
        <f t="shared" si="4"/>
        <v>15.800713628924575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948</v>
      </c>
      <c r="B173" s="119">
        <f t="shared" si="4"/>
        <v>15.835865487120484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954</v>
      </c>
      <c r="B174" s="119">
        <f t="shared" si="4"/>
        <v>15.870873029021572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960</v>
      </c>
      <c r="B175" s="119">
        <f t="shared" si="4"/>
        <v>15.905737749212474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966</v>
      </c>
      <c r="B176" s="119">
        <f t="shared" si="4"/>
        <v>15.940461117573555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972</v>
      </c>
      <c r="B177" s="119">
        <f t="shared" si="4"/>
        <v>15.97504457983985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978</v>
      </c>
      <c r="B178" s="119">
        <f t="shared" si="4"/>
        <v>16.009489558144008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984</v>
      </c>
      <c r="B179" s="119">
        <f t="shared" si="4"/>
        <v>16.043797451543757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990</v>
      </c>
      <c r="B180" s="119">
        <f t="shared" si="4"/>
        <v>16.077969636534473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996</v>
      </c>
      <c r="B181" s="119">
        <f t="shared" si="4"/>
        <v>16.112007467547304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1002</v>
      </c>
      <c r="B182" s="119">
        <f t="shared" si="4"/>
        <v>16.145912277433386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1008</v>
      </c>
      <c r="B183" s="119">
        <f t="shared" si="4"/>
        <v>16.17968537793458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1014</v>
      </c>
      <c r="B184" s="119">
        <f t="shared" si="4"/>
        <v>16.21332806014124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1020</v>
      </c>
      <c r="B185" s="119">
        <f t="shared" si="4"/>
        <v>16.24684159493737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1026</v>
      </c>
      <c r="B186" s="119">
        <f t="shared" si="4"/>
        <v>16.28022723343366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1032</v>
      </c>
      <c r="B187" s="119">
        <f t="shared" si="4"/>
        <v>16.313486207388745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1038</v>
      </c>
      <c r="B188" s="119">
        <f t="shared" si="4"/>
        <v>16.346619729619118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1044</v>
      </c>
      <c r="B189" s="119">
        <f t="shared" si="4"/>
        <v>16.379628994398015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1050</v>
      </c>
      <c r="B190" s="119">
        <f t="shared" si="4"/>
        <v>16.41251517784371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1056</v>
      </c>
      <c r="B191" s="119">
        <f t="shared" si="4"/>
        <v>16.44527943829743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1062</v>
      </c>
      <c r="B192" s="119">
        <f t="shared" si="4"/>
        <v>16.477922916691416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1068</v>
      </c>
      <c r="B193" s="119">
        <f t="shared" si="4"/>
        <v>16.51044673690722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1074</v>
      </c>
      <c r="B194" s="119">
        <f t="shared" si="4"/>
        <v>16.542852006124726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1080</v>
      </c>
      <c r="B195" s="119">
        <f t="shared" si="4"/>
        <v>16.575139815162114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1086</v>
      </c>
      <c r="B196" s="119">
        <f t="shared" si="4"/>
        <v>16.607311238807032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1092</v>
      </c>
      <c r="B197" s="119">
        <f t="shared" si="4"/>
        <v>16.639367336139284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1098</v>
      </c>
      <c r="B198" s="119">
        <f t="shared" si="4"/>
        <v>16.67130915084532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1104</v>
      </c>
      <c r="B199" s="119">
        <f t="shared" si="4"/>
        <v>16.703137711524686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1110</v>
      </c>
      <c r="B200" s="119">
        <f t="shared" si="4"/>
        <v>16.734854031988814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1116</v>
      </c>
      <c r="B201" s="119">
        <f t="shared" si="4"/>
        <v>16.76645911155226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1122</v>
      </c>
      <c r="B202" s="119">
        <f t="shared" si="4"/>
        <v>16.79795393531669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1128</v>
      </c>
      <c r="B203" s="119">
        <f t="shared" si="4"/>
        <v>16.829339474447846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1134</v>
      </c>
      <c r="B204" s="119">
        <f t="shared" si="4"/>
        <v>16.860616686445617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1140</v>
      </c>
      <c r="B205" s="119">
        <f t="shared" si="4"/>
        <v>16.89178651540752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1146</v>
      </c>
      <c r="B206" s="119">
        <f t="shared" si="4"/>
        <v>16.922849892285747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1152</v>
      </c>
      <c r="B207" s="119">
        <f t="shared" si="4"/>
        <v>16.95380773513791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1158</v>
      </c>
      <c r="B208" s="119">
        <f t="shared" si="4"/>
        <v>16.9846609493718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1164</v>
      </c>
      <c r="B209" s="119">
        <f t="shared" si="4"/>
        <v>17.015410427984204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1170</v>
      </c>
      <c r="B210" s="119">
        <f t="shared" si="4"/>
        <v>17.046057051794016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1176</v>
      </c>
      <c r="B211" s="119">
        <f t="shared" si="4"/>
        <v>17.076601689669822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1182</v>
      </c>
      <c r="B212" s="119">
        <f t="shared" si="4"/>
        <v>17.10704519875207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1188</v>
      </c>
      <c r="B213" s="119">
        <f t="shared" si="4"/>
        <v>17.137388424670007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1194</v>
      </c>
      <c r="B214" s="119">
        <f t="shared" si="4"/>
        <v>17.167632201753555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1200</v>
      </c>
      <c r="B215" s="119">
        <f t="shared" si="4"/>
        <v>17.197777353240202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1206</v>
      </c>
      <c r="B216" s="119">
        <f t="shared" si="4"/>
        <v>17.22782469147713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1212</v>
      </c>
      <c r="B217" s="119">
        <f t="shared" si="4"/>
        <v>17.257775018118654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1218</v>
      </c>
      <c r="B218" s="119">
        <f t="shared" si="4"/>
        <v>17.287629124319114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1224</v>
      </c>
      <c r="B219" s="119">
        <f t="shared" si="4"/>
        <v>17.317387790921387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1230</v>
      </c>
      <c r="B220" s="119">
        <f t="shared" si="4"/>
        <v>17.34705178864107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1236</v>
      </c>
      <c r="B221" s="119">
        <f t="shared" si="4"/>
        <v>17.376621878246546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1242</v>
      </c>
      <c r="B222" s="119">
        <f t="shared" si="4"/>
        <v>17.406098810734914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1248</v>
      </c>
      <c r="B223" s="119">
        <f t="shared" si="4"/>
        <v>17.43548332750404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1254</v>
      </c>
      <c r="B224" s="119">
        <f t="shared" si="4"/>
        <v>17.464776160520756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1260</v>
      </c>
      <c r="B225" s="119">
        <f t="shared" si="4"/>
        <v>17.493978032485288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1266</v>
      </c>
      <c r="B226" s="119">
        <f t="shared" si="4"/>
        <v>17.52308965699207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1272</v>
      </c>
      <c r="B227" s="119">
        <f t="shared" si="4"/>
        <v>17.552111738687053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1278</v>
      </c>
      <c r="B228" s="119">
        <f t="shared" si="4"/>
        <v>17.5810449734215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1284</v>
      </c>
      <c r="B229" s="119">
        <f t="shared" si="4"/>
        <v>17.609890048402484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1290</v>
      </c>
      <c r="B230" s="119">
        <f t="shared" si="4"/>
        <v>17.6386476423401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1296</v>
      </c>
      <c r="B231" s="119">
        <f t="shared" si="4"/>
        <v>17.6673184255915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1302</v>
      </c>
      <c r="B232" s="119">
        <f t="shared" si="4"/>
        <v>17.695903060301827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1308</v>
      </c>
      <c r="B233" s="119">
        <f t="shared" si="4"/>
        <v>17.72440220054214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1314</v>
      </c>
      <c r="B234" s="119">
        <f t="shared" si="4"/>
        <v>17.752816492444406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1320</v>
      </c>
      <c r="B235" s="119">
        <f t="shared" si="4"/>
        <v>17.78114657433362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1326</v>
      </c>
      <c r="B236" s="119">
        <f t="shared" si="4"/>
        <v>17.809393076857123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1332</v>
      </c>
      <c r="B237" s="119">
        <f t="shared" si="4"/>
        <v>17.83755662311126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1338</v>
      </c>
      <c r="B238" s="119">
        <f t="shared" si="4"/>
        <v>17.865637828765312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1344</v>
      </c>
      <c r="B239" s="119">
        <f t="shared" si="4"/>
        <v>17.893637302182892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1350</v>
      </c>
      <c r="B240" s="119">
        <f t="shared" si="4"/>
        <v>17.92155564454083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1356</v>
      </c>
      <c r="B241" s="119">
        <f t="shared" si="4"/>
        <v>17.949393449945592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1362</v>
      </c>
      <c r="B242" s="119">
        <f t="shared" si="4"/>
        <v>17.977151305547277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1368</v>
      </c>
      <c r="B243" s="119">
        <f t="shared" si="4"/>
        <v>18.004829791651353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1374</v>
      </c>
      <c r="B244" s="119">
        <f t="shared" si="4"/>
        <v>18.032429481828046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1380</v>
      </c>
      <c r="B245" s="119">
        <f t="shared" si="4"/>
        <v>18.05995094301956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1386</v>
      </c>
      <c r="B246" s="119">
        <f t="shared" si="4"/>
        <v>18.087394735645095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1392</v>
      </c>
      <c r="B247" s="119">
        <f t="shared" si="4"/>
        <v>18.114761413703793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1398</v>
      </c>
      <c r="B248" s="119">
        <f t="shared" si="4"/>
        <v>18.142051524875587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1404</v>
      </c>
      <c r="B249" s="119">
        <f t="shared" si="4"/>
        <v>18.16926561062006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1410</v>
      </c>
      <c r="B250" s="119">
        <f t="shared" si="4"/>
        <v>18.19640420627334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1416</v>
      </c>
      <c r="B251" s="119">
        <f t="shared" si="4"/>
        <v>18.223467841143087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1422</v>
      </c>
      <c r="B252" s="119">
        <f t="shared" si="4"/>
        <v>18.250457038601578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1428</v>
      </c>
      <c r="B253" s="119">
        <f t="shared" si="4"/>
        <v>18.277372316177022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1434</v>
      </c>
      <c r="B254" s="119">
        <f t="shared" si="4"/>
        <v>18.304214185643044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1440</v>
      </c>
      <c r="B255" s="119">
        <f t="shared" si="4"/>
        <v>18.33098315310646</v>
      </c>
      <c r="C255" s="119" t="e">
        <f t="shared" si="1"/>
        <v>#VALUE!</v>
      </c>
      <c r="D255" s="119" t="e">
        <f t="shared" si="2"/>
        <v>#VALUE!</v>
      </c>
    </row>
  </sheetData>
  <sheetProtection password="CBF5" sheet="1"/>
  <mergeCells count="2">
    <mergeCell ref="A1:C1"/>
    <mergeCell ref="A12:C1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6.5" customHeight="1" hidden="1">
      <c r="A1" s="107" t="s">
        <v>112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114</v>
      </c>
      <c r="B3" s="111">
        <v>3.191</v>
      </c>
      <c r="C3" s="111">
        <v>0.57</v>
      </c>
    </row>
    <row r="4" spans="1:3" ht="11.25" hidden="1">
      <c r="A4" s="112" t="s">
        <v>115</v>
      </c>
      <c r="B4" s="113">
        <v>4.787</v>
      </c>
      <c r="C4" s="113">
        <v>0.701</v>
      </c>
    </row>
    <row r="5" ht="11.25" hidden="1"/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MAX(D16:D256)</f>
        <v>#VALUE!</v>
      </c>
    </row>
    <row r="16" spans="1:4" ht="11.25">
      <c r="A16" s="111">
        <v>0</v>
      </c>
      <c r="B16" s="119">
        <f aca="true" t="shared" si="0" ref="B16:B20">$B$3*(POWER(A16,(1-$C$3)))</f>
        <v>0</v>
      </c>
      <c r="C16" s="119" t="e">
        <f aca="true" t="shared" si="1" ref="C16:C256">$D$13*A16</f>
        <v>#VALUE!</v>
      </c>
      <c r="D16" s="119" t="e">
        <f aca="true" t="shared" si="2" ref="D16:D256">B16-C16</f>
        <v>#VALUE!</v>
      </c>
    </row>
    <row r="17" spans="1:4" ht="11.25">
      <c r="A17" s="111">
        <v>6</v>
      </c>
      <c r="B17" s="119">
        <f t="shared" si="0"/>
        <v>6.894961442019162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256">A17+6</f>
        <v>12</v>
      </c>
      <c r="B18" s="119">
        <f t="shared" si="0"/>
        <v>9.289123565882493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11.058442940109854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12.514619167611247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21">
        <f t="shared" si="3"/>
        <v>30</v>
      </c>
      <c r="B21" s="119">
        <f aca="true" t="shared" si="4" ref="B21:B256">$B$4*(POWER(A21,(1-$C$4)))</f>
        <v>13.23496151066811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21">
        <f t="shared" si="3"/>
        <v>36</v>
      </c>
      <c r="B22" s="119">
        <f t="shared" si="4"/>
        <v>13.97648218279131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21">
        <f t="shared" si="3"/>
        <v>42</v>
      </c>
      <c r="B23" s="119">
        <f t="shared" si="4"/>
        <v>14.635749420947425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t="shared" si="4"/>
        <v>15.231916751602318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15.777898637092111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16.282858594689507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16.75355841301274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17.195145059556733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17.61163652195929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18.006235836538192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18.38154186934373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18.7396953434663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19.082482766447097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19.411412131575304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19.727769184901152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20.032659996853287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20.327043683014658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20.611757909312292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20.887539025215133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21.15503813851305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21.41483408317222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21.667443979869663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21.913331910651657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22.15291610124082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22.386574911391588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22.61465186503436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22.837459900730767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23.05528498433991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23.26838919637657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23.47701338392274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23.681379449410368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23.881692334874455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24.078141749465654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24.270903679432227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24.4601417129256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24.646008206471084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24.828645315485083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25.00818590759136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25.184754374520132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25.358467355932856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25.529434386498654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25.697758475873936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25.863536629841086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26.026860319692965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26.187815905967657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26.34648502180859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26.5029449205229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26.657268791313935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26.809526046654742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26.959782584333794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27.10810102683032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27.254540940354847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27.399159035612783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27.542009352108188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27.683143427596363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27.822610454112105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27.960457421841962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28.09672925197039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28.231468919508114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28.364717567004416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28.49651460995111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28.62689783460313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28.75590348886741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28.883566366846924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29.009919887569154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29.1349961683772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29.258826093416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29.381439377605787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29.502864626458262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29.623129392058775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29.742260225508446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29.860282726094173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29.97722158743082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30.0931006407988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30.207942895881168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30.32177057908705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30.4346051696327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30.546467433537345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30.65737745567816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30.76735467003719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30.876417888262445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30.98458532665564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31.09187463169068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31.198302904158634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31.303886722027904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31.408642162101536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31.512584820547612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31.61572983237306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31.718091889906066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31.819685260347672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31.920523802448855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32.02062098236526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32.11998988873837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32.218643247048355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32.3165934332808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32.41385248694677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32.51043212349287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32.60634374613563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32.701598457152365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32.79620706865833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32.89018011289846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32.983527852079696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33.07626028776879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33.16838716987851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33.25991800526388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33.350862065948945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33.44122839700301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33.53102582408429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33.62026296066798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33.70894821497452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33.797089796612994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33.88469572295378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33.97177382524372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34.058331754476335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34.14437698702877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34.22991683007683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34.314958426798334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34.39950876137507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34.48357466380235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34.56716281451547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34.65027974884109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34.73293186128178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34.81512540964106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34.89686651899627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34.97816118552582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35.059015280197386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35.13943455232311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35.21942463298751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35.29899103835366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35.37813917285281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35.45687433226237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35.53520170667702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35.61312638337738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35.690653349600424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35.767787495215885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35.84453361531222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35.9208964126961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35.99688050030865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36.07249040356193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36.14773056259885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36.222605334479425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36.29711899529631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36.3712757422224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36.44507969549314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36.518534900325946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36.591645328779265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36.66441488155345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36.73684738973577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36.80894661649152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36.8807162587033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36.952159948560364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37.02328125509988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37.09408368570187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37.16457068753942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37.234745648985914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37.304611900980696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37.37417271835471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37.44343132111755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37.51239087570717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37.5810544962037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37.649425245508496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37.717506136489696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37.785300133095376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37.85281015143546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37.9200390608334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37.986989684848695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38.05366480227111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38.12006714808774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38.1861994144236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38.252064251456716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38.317664268308626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38.38300203391086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38.4480800778485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38.512900891181204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38.577466927242725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38.64178060241939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38.705844296908325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38.76966035545602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38.83323108807785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38.89655877075913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38.95964564613832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39.022493924172906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39.085105782788425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39.14748336851131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39.209628797085806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39.27154415407571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39.33323149545112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39.394692848160865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39.45593021069089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39.51694555360909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39.57774082009698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39.6383179264685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39.698678762676494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39.758825192807045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39.818759055562154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39.878482164730976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39.937996309650075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39.997303255652845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40.05640474450857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40.11530249485128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40.17399820259874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40.23249354136193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40.29079016284507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40.34888969723665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40.40679375359167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40.464503920205196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40.52202176497765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40.57934883577195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40.63648666076275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40.69343674877795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40.75020058963275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40.80677965445643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40.863175396012004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40.919389249008894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40.97542263040904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41.03127693972626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41.08695355931937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41.14245385467899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41.197779174708316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41.252930851998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41.307910203095254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41.362718528767296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41.41735711425944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41.47182722954769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41.52613012958632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41.580267054550184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41.63423923007224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41.68804786747615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41.74169416400425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41.795179303040825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41.84850445433102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41.90167077419529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41.95467940573964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42.00753147906166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42.06022811145254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0">
        <f t="shared" si="3"/>
        <v>1440</v>
      </c>
      <c r="B256" s="119">
        <f t="shared" si="4"/>
        <v>42.11277040759505</v>
      </c>
      <c r="C256" s="119" t="e">
        <f t="shared" si="1"/>
        <v>#VALUE!</v>
      </c>
      <c r="D25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.75" customHeight="1" hidden="1">
      <c r="A1" s="107" t="s">
        <v>116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4.057</v>
      </c>
      <c r="C3" s="111">
        <v>0.516</v>
      </c>
    </row>
    <row r="4" spans="1:3" ht="11.25" hidden="1">
      <c r="A4" s="112" t="s">
        <v>118</v>
      </c>
      <c r="B4" s="113">
        <v>10.075</v>
      </c>
      <c r="C4" s="113">
        <v>0.748</v>
      </c>
    </row>
    <row r="5" spans="1:3" ht="11.25" hidden="1">
      <c r="A5" s="122" t="s">
        <v>119</v>
      </c>
      <c r="B5" s="123">
        <v>9.761</v>
      </c>
      <c r="C5" s="123">
        <v>0.743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3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9.656732759220215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13.50606174375275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16.4345153049748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18.889795169271267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21.044164839986017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22.98557741754914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24.766102399710288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aca="true" t="shared" si="4" ref="B24:B95">$B$4*(POWER(A24,(1-$C$4)))</f>
        <v>26.725008169043388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27.530131274707124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28.27086976274943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28.958104204513095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29.60007721154613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30.203195563941314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30.77254637846822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31.312242171146234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31.82565902744005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32.31560552626059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32.7844453924017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33.23418838909599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33.66655889447514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34.08304847044497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34.484956736568904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34.87342355836601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35.24945468910162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35.613942410993424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35.96768231002914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36.311387028007935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36.64569762720003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36.97119305173326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37.28839805848409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37.59778990735081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37.89980403838101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38.19483891577066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38.483260182323846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38.76540423975299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39.04158134817334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39.31207832081494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39.577160876240654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39.837075699398476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40.09205225403481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40.34230438188365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40.588031718267594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40.82942094902474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41.06664692979768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41.299873685520524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41.5292553052858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41.754936745563704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41.97705455289675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42.19573751564173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42.41110725302106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42.623278748639514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42.832360834681396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43.038456632202355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43.2416639522455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43.44207566192416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43.63978001910872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43.834860978919544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44.027398474851076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44.21746867702593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44.405144229793166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44.590494470638085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44.77358563215379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44.95448102863603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45.13324122869612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45.309924215140526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45.48458553323714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45.657278428373786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45.8280539740145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45.996961190768936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46.164047157311636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46.32935711381687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46.49293455851181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46.65482133789474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46.81505773111455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46.97368252896301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47.130733107890435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47.28624549941956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47.44025445529942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47.59279350871171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3">
        <f t="shared" si="3"/>
        <v>480</v>
      </c>
      <c r="B96" s="119">
        <f aca="true" t="shared" si="5" ref="B96:B976">$B$5*(POWER(A96,(1-$C$5)))</f>
        <v>47.7060337161427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3">
        <f t="shared" si="3"/>
        <v>486</v>
      </c>
      <c r="B97" s="119">
        <f t="shared" si="5"/>
        <v>47.85858279329685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3">
        <f t="shared" si="3"/>
        <v>492</v>
      </c>
      <c r="B98" s="119">
        <f t="shared" si="5"/>
        <v>48.00973891217592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3">
        <f t="shared" si="3"/>
        <v>498</v>
      </c>
      <c r="B99" s="119">
        <f t="shared" si="5"/>
        <v>48.15953154936104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3">
        <f t="shared" si="3"/>
        <v>504</v>
      </c>
      <c r="B100" s="119">
        <f t="shared" si="5"/>
        <v>48.30798921157078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3">
        <f t="shared" si="3"/>
        <v>510</v>
      </c>
      <c r="B101" s="119">
        <f t="shared" si="5"/>
        <v>48.45513947869043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3">
        <f t="shared" si="3"/>
        <v>516</v>
      </c>
      <c r="B102" s="119">
        <f t="shared" si="5"/>
        <v>48.60100904441074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3">
        <f t="shared" si="3"/>
        <v>522</v>
      </c>
      <c r="B103" s="119">
        <f t="shared" si="5"/>
        <v>48.74562375463462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3">
        <f t="shared" si="3"/>
        <v>528</v>
      </c>
      <c r="B104" s="119">
        <f t="shared" si="5"/>
        <v>48.88900864379888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3">
        <f t="shared" si="3"/>
        <v>534</v>
      </c>
      <c r="B105" s="119">
        <f t="shared" si="5"/>
        <v>49.03118796924631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3">
        <f t="shared" si="3"/>
        <v>540</v>
      </c>
      <c r="B106" s="119">
        <f t="shared" si="5"/>
        <v>49.17218524377351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3">
        <f t="shared" si="3"/>
        <v>546</v>
      </c>
      <c r="B107" s="119">
        <f t="shared" si="5"/>
        <v>49.31202326647042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3">
        <f t="shared" si="3"/>
        <v>552</v>
      </c>
      <c r="B108" s="119">
        <f t="shared" si="5"/>
        <v>49.450724151958724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3">
        <f t="shared" si="3"/>
        <v>558</v>
      </c>
      <c r="B109" s="119">
        <f t="shared" si="5"/>
        <v>49.58830935812904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3">
        <f t="shared" si="3"/>
        <v>564</v>
      </c>
      <c r="B110" s="119">
        <f t="shared" si="5"/>
        <v>49.724799712468894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3">
        <f t="shared" si="3"/>
        <v>570</v>
      </c>
      <c r="B111" s="119">
        <f t="shared" si="5"/>
        <v>49.860215437067446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3">
        <f t="shared" si="3"/>
        <v>576</v>
      </c>
      <c r="B112" s="119">
        <f t="shared" si="5"/>
        <v>49.99457617237663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3">
        <f t="shared" si="3"/>
        <v>582</v>
      </c>
      <c r="B113" s="119">
        <f t="shared" si="5"/>
        <v>50.12790099980274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3">
        <f t="shared" si="3"/>
        <v>588</v>
      </c>
      <c r="B114" s="119">
        <f t="shared" si="5"/>
        <v>50.26020846319747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3">
        <f t="shared" si="3"/>
        <v>594</v>
      </c>
      <c r="B115" s="119">
        <f t="shared" si="5"/>
        <v>50.39151658931286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3">
        <f t="shared" si="3"/>
        <v>600</v>
      </c>
      <c r="B116" s="119">
        <f t="shared" si="5"/>
        <v>50.5218429072796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3">
        <f t="shared" si="3"/>
        <v>606</v>
      </c>
      <c r="B117" s="119">
        <f t="shared" si="5"/>
        <v>50.65120446716515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3">
        <f t="shared" si="3"/>
        <v>612</v>
      </c>
      <c r="B118" s="119">
        <f t="shared" si="5"/>
        <v>50.77961785766321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3">
        <f t="shared" si="3"/>
        <v>618</v>
      </c>
      <c r="B119" s="119">
        <f t="shared" si="5"/>
        <v>50.90709922296378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3">
        <f t="shared" si="3"/>
        <v>624</v>
      </c>
      <c r="B120" s="119">
        <f t="shared" si="5"/>
        <v>51.03366427884905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3">
        <f t="shared" si="3"/>
        <v>630</v>
      </c>
      <c r="B121" s="119">
        <f t="shared" si="5"/>
        <v>51.159328328057725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3">
        <f t="shared" si="3"/>
        <v>636</v>
      </c>
      <c r="B122" s="119">
        <f t="shared" si="5"/>
        <v>51.28410627495791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3">
        <f t="shared" si="3"/>
        <v>642</v>
      </c>
      <c r="B123" s="119">
        <f t="shared" si="5"/>
        <v>51.40801263956547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3">
        <f t="shared" si="3"/>
        <v>648</v>
      </c>
      <c r="B124" s="119">
        <f t="shared" si="5"/>
        <v>51.531061570943365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3">
        <f t="shared" si="3"/>
        <v>654</v>
      </c>
      <c r="B125" s="119">
        <f t="shared" si="5"/>
        <v>51.65326686001431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3">
        <f t="shared" si="3"/>
        <v>660</v>
      </c>
      <c r="B126" s="119">
        <f t="shared" si="5"/>
        <v>51.77464195181791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3">
        <f t="shared" si="3"/>
        <v>666</v>
      </c>
      <c r="B127" s="119">
        <f t="shared" si="5"/>
        <v>51.895199957240955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3">
        <f t="shared" si="3"/>
        <v>672</v>
      </c>
      <c r="B128" s="119">
        <f t="shared" si="5"/>
        <v>52.01495366424818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3">
        <f t="shared" si="3"/>
        <v>678</v>
      </c>
      <c r="B129" s="119">
        <f t="shared" si="5"/>
        <v>52.13391554863898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3">
        <f t="shared" si="3"/>
        <v>684</v>
      </c>
      <c r="B130" s="119">
        <f t="shared" si="5"/>
        <v>52.252097784354014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5"/>
        <v>52.36951225335446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t="shared" si="5"/>
        <v>52.486170555095065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52.60208401561107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52.71726369623796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52.831720401981755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52.94546468955673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53.05850687510646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53.17085704162301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53.28252504607869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53.39352052628352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53.50385290748121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53.61353140869559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53.72256504883887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53.830962652592284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53.93873285606972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54.04588411227344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54.15242469635147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54.25836271066506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54.36370608967474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54.468462604652366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54.572639868227064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54.67624533877173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54.7792863246371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54.881769988239476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54.98370335000847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55.08509329220031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55.18594656258234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55.28626977799383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55.3860694277883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55.485351877161776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55.58412337037189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55.68239003385176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55.78015787922315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55.87743280621247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55.97422060547375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56.07052696132176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56.16635745437916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56.26171756414046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56.356612671456354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56.45104806094111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56.5450289233061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56.63856035762192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56.73164737351214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56.824294893280666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56.91650775397562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57.008290709391645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57.099648432013055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57.19058551489987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57.28110647351872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57.371215747520644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57.46091770246755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57.55021663150918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57.63911675701224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57.727622232143396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57.81573714240767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57.903465507143714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57.990811280977496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58.077778355235765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58.16437055932057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58.25059166204622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58.336445372939856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58.42193534350687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58.50706516846224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58.59183838692901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58.67625848360486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58.76032888989781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58.84405298503211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58.927434097125165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59.01047550423651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59.09318043538954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59.1755520715671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59.25759354668147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59.33930794851978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59.42069831966538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59.50176765839609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59.582518919559966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59.66295501542911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59.74307881653253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59.82289315246828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59.902400812695774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59.98160454730873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60.060507067789395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60.139111047744485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60.21741912362349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60.295433895419805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60.37315792735513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60.450593748547725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60.52774385366491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60.604610703560255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60.68119672589593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60.75750431575059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60.83353583621326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60.90929361896348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60.984779964838346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61.05999714438645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61.134947398409416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61.20963293849114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61.28405594751521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61.358218580170764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61.432122963447036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61.50577119711705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61.579165354210645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61.652307481477024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61.7251995998374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61.797843704827635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61.870241767031395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61.94239573250397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62.01430752318701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62.08597903731443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62.157412149809645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62.22860871267448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62.29957055536983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62.3702994851884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62.44079728761961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62.51106572670697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62.581106545398065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62.6509214658873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62.72051218995161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62.789880399279426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62.85902775579276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62.92795590196299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62.99666646112011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63.065161037755864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63.13344121782082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63.201508569015466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t="shared" si="5"/>
        <v>63.269364641075626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63.33701096605218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63.40444905858533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63.47168041617346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63.53870651943681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63.60552883237591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63.67214880262525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63.738567861701775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63.804787425248875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63.87080889327553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63.93663365039102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64.00226306603516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64.06769849470409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64.13294127617208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64.19799273570881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64.26285418429299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64.3275269188217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64.39201222231603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64.45631136412287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64.52042560011301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64.58435617287567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64.64810431190931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64.71167123380921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64.77505814245151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64.83826622917395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64.90129667295346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64.9641506405804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65.02682928682994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65.08933375463012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65.1516651752272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65.21382466834793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65.27581334235902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65.33763229442386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65.39928261065646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65.46076536627274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65.52208162573922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65.58323244291908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65.64421886121586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65.70504191371452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65.76570262332021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65.82620200289472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65.88654105539042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65.94672077398228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66.00674214219725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66.06660613404196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66.12631371412775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66.18586583779413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66.24526345122983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66.30450749159208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66.36359888712376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66.42253855726872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66.48132741278532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66.5399663558578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66.59845628020624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66.6567980711944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66.71499260593612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66.77304075339974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66.83094337451101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66.88870132225439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66.94631544177258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67.0037865704646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67.06111553808228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67.11830316682527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67.1753502714345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67.2322576592842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67.28902613047251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67.34565647791064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67.4021494874107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67.45850593777214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67.51472660086691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67.57081224172315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67.6267636186079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67.68258148310821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67.7382665802113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67.79381964838336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67.84924141964717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67.90453261965857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67.95969396778179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68.01472617716372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68.0696299548069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68.12440600164163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68.17905501259682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68.23357767666997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68.28797467699597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68.34224669091505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68.3963943900395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68.45041844031977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68.50431950210918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68.5580982302281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68.61175527402688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68.6652912774481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68.71870687908783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68.77200271225598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68.82517940503584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68.8782375803428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68.93117785598217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68.98400084470622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69.03670715427039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69.08929738748876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69.14177214228872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69.19413201176481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69.24637758423188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69.29850944327758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69.35052816781393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69.40243433212834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69.45422850593387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69.50591125441883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69.55748313829564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69.60894471384904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69.66029653298374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69.71153914327127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69.76267308799629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69.8136989062023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69.86461713273665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69.91542829829497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69.96613292946506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70.01673154877017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70.06722467471161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70.11761282181097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70.16789650065162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70.21807621791977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70.26815247644493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70.31812577523985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70.36799660953994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70.41776547084224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70.46743284694371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70.51699922197922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70.56646507645898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70.61583088730538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70.66509712788954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70.71426426806723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70.76333277421442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70.81230310926237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70.86117573273226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70.90995110076929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70.95862966617656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71.0072118784483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71.05569818380286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71.10408902521507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71.1523848424485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71.20058607208698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71.24869314756603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71.29670649920364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71.34462655423086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71.39245373682192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71.44018846812399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71.48783116628663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71.5353822464907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71.58284212097722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71.63021119907556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71.67748988723152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71.72467858903491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71.77177770524693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71.81878763382713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71.86570876996001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71.91254150608145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71.95928623190468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72.005943334446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72.05251319805019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72.09899620441558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72.1453927326189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72.19170315913978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72.23792785788493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72.28406720021209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72.33012155495373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72.37609128844038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72.42197676452372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72.46777834459944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72.51349638762981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72.55913125016596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72.60468328636995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72.65015284803654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72.69554028461472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72.74084594322906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72.78607016870069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72.83121330356816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72.87627568810794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72.92125766035484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72.96615955612205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73.01098170902107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73.05572445048128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73.10038810976945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73.14497301400891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73.18947948819857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73.23390785523165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73.27825843591434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73.32253154898406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73.3667275111277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73.41084663699957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73.4548892392391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73.49885562848849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73.54274611340999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73.5865610007032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73.63030059512191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73.67396519949105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73.71755511472318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73.76107063983507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73.80451207196384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73.8478797063831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73.89117383651885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73.93439475396526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73.97754274850016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74.02061810810052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74.06362111895764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74.10655206549225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74.14941123036942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74.1921988945133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74.2349153371217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74.27756083568062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74.32013566597846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74.36264010212014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74.40507441654118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74.44743888002151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74.48973376169911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74.53195932908363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74.5741158480698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74.61620358295066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74.65822279643075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74.70017374963908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74.74205670214198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74.7838719119559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74.82561963555992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74.8673001279083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74.90891364244277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74.95046043110479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74.99194074434757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75.03335483114817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75.07470293901922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75.1159853140207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75.15720220077156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75.19835384246122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75.23944048086085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75.28046235633477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75.3214197078515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75.36231277299488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75.40314178797489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75.44390698763854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75.48460860548057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75.52524687365404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75.56582202298084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75.60633428296205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75.64678388178831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75.68717104634993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75.72749600224698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75.76775897379936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75.80796018405661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75.84809985480776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75.888178206591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75.92819545870327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75.96815182920986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76.0080475349537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76.0478827915648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76.08765781346948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76.1273728138994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76.16702800490079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76.20662359734332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76.24615980092902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76.28563682420109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76.3250548745526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76.36441415823518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76.40371488036746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76.4429572449437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76.48214145484208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76.52126771183303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76.5603362165875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76.59934716868509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76.63830076662212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76.67719720781972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76.71603668863163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76.75481940435218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76.79354554922399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76.83221531644577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76.87082889817984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76.90938648555982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76.94788826869808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76.98633443669314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77.0247251776371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77.06306067862285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77.10134112575143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77.13956670413904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77.17773759792426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77.21585399027498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77.25391606339544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77.29192399853315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77.32987797598565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77.36777817510735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77.40562477431625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77.44341795110057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77.4811578820254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77.51884474273915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77.55647870798012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77.5940599515829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77.63158864648469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77.66906496473166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77.7064890774852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77.7438611550281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77.78118136677067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77.8184498812569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77.85566686617041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77.8928324883405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77.92994691374804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77.96701030753134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78.00402283399202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78.04098465660074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78.07789593800297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78.11475684002458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78.15156752367757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78.18832814916557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78.2250388758894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78.26169986245252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78.29831126666653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78.33487324555651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78.37138595536629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78.4078495515639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78.44426418884666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78.48063002114651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78.5169472016351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78.55321588272889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78.58943621609427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78.62560835265258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78.66173244258509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78.69780863533788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78.73383707962685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78.76981792344253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78.80575131405486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78.84163739801805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78.87747632117525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78.91326822866327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78.94901326491728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78.98471157367534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79.02036329798308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79.0559685801982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79.09152756199495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79.12704038436866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79.1625071876401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79.19792811145997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79.23330329481315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79.26863287602315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79.30391699275623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79.33915578202581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79.37434938019663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79.40949792298893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79.44460154548256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79.47966038212118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79.51467456671627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79.54964423245124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79.58456951188538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79.6194505369579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79.65428743899184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79.68908034869801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79.72382939617891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79.75853471093254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79.79319642185618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79.82781465725031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79.8623895448223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79.89692121169016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79.93140978438622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79.96585538886085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80.00025815048602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80.03461819405906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80.06893564380617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80.10321062338589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80.1374432558928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80.17163366386097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80.20578196926732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80.23988829353522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80.27395275753788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80.3079754816017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80.34195658550966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80.37589618850465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80.40979440929284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80.44365136604692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80.47746717640939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80.51124195749576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80.54497582589785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80.5786688976869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80.61232128841674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80.645933113127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80.67950448634619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80.71303552209474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80.74652633388816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80.77997703474003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80.81338773716504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80.84675855318203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80.88008959431683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80.91338097160538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80.94663279559661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80.97984517635533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81.01301822346505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81.04615204603101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81.07924675268286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81.11230245157765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81.14531925040245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81.17829725637726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81.21123657625776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81.24413731633796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81.276999582453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81.30982347998187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81.34260911385002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81.37535658853204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81.40806600805433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81.4407374759977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81.47337109549991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81.5059669692584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81.53852519953269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81.57104588814701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81.60352913649285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81.63597504553138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81.66838371579601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81.7007552473948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81.73308974001297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81.76538729291532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81.79764800494861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81.82987197454402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81.86205929971943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81.89421007808188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81.9263244068299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81.95840238275582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81.99044410224806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82.02244966129349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82.05441915547961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82.08635267999696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82.11825032964121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82.15011219881553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82.18193838153267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82.21372897141727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82.24548406170797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82.27720374525967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82.30888811454554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82.3405372616593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82.37215127831729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82.40373025586048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82.43527428525677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82.46678345710284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82.4982578616264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82.52969758868814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82.56110272778373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82.59247336804597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82.6238095982467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82.65511150679876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82.68637918175806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82.71761271082552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82.74881218134892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82.77997768032505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82.81110929440138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82.84220710987815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82.87327121271018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82.90430168850882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82.93529862254375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82.96626209974488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82.9971922047042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83.02808902167756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83.05895263458655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83.0897831270203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83.12058058223722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83.15134508316687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83.1820767124116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83.21277555224852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83.24344168463097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83.27407519119049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83.30467615323847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83.33524465176775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83.3657807674545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83.3962845806598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83.42675617143131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83.45719561950501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83.48760300430676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83.51797840495404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83.54832190025748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83.57863356872258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83.60891348855125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83.63916173764345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83.66937839359873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83.6995635337179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83.72971723500449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83.75983957416635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83.78993062761725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83.81999047147832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83.85001918157967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83.88001683346184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83.90998350237732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83.93991926329207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83.96982419088701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83.99969835955946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84.02954184342464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84.05935471631707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84.08913705179211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84.11888892312739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84.14861040332408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84.17830156510857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84.20796248093365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84.23759322298004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84.26719386315771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84.2967644731074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84.32630512420177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84.35581588754695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84.38529683398383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84.41474803408946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84.44416955817827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84.47356147630352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84.50292385825857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84.53225677357818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84.5615602915399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84.59083448116527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84.62007941122113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84.64929515022088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84.6784817664259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84.70763932784659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84.73676790224381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84.76586755713001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84.79493835977054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84.82398037718485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84.85299367614776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84.88197832319058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84.91093438460244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84.9398619264314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84.96876101448566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84.99763171433483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85.02647409131099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85.05528821050991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85.08407413679227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85.11283193478471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85.1415616688811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85.17026340324358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85.19893720180373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85.22758312826376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85.25620124609752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85.2847916185517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85.31335430864691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85.3418893791788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85.3703968927191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85.39887691161678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85.42732949799908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85.45575471377262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85.4841526206244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85.51252328002296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85.54086675321939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85.56918310124833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85.59747238492908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85.62573466486663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85.6539700014526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85.68217845486646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85.71036008507629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85.73851495183997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85.76664311470618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85.79474463301528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85.82281956590046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85.85086797228854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85.87888991090114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85.90688544025552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85.93485461866563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85.96279750424303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85.99071415489784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86.01860462833973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86.04646898207884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86.07430727342668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86.1021195594972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86.12990589720756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86.15766634327913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86.18540095423845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86.213109786418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86.2407928959573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86.26845033880362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86.29608217071303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86.32368844725121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86.35126922379436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86.37882455553004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86.40635449745815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86.43385910439167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86.46133843095761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86.48879253159784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86.51622146056994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86.54362527194809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86.57100401962387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86.59835775730713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86.62568653852676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86.65299041663167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86.68026944479145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86.70752367599724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86.7347531630626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86.76195795862431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86.7891381151431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86.81629368490456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86.84342472001984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86.87053127242649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86.89761339388927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86.92467113600088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86.95170455018278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86.97871368768594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87.00569859959165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87.03265933681223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87.0595959500918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87.08650849000713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87.11339700696826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87.1402615512193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87.16710217283921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87.19391892174252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87.22071184768001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87.24748100023957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87.27422642884677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87.30094818276571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87.32764631109964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87.3543208627918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87.38097188662596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87.40759943122734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87.4342035450631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87.46078427644316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87.4873416735209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87.51387578429384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87.54038665660427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87.56687433813995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87.59333887643487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87.61978031886989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87.64619871267332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87.67259410492174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87.6989665425405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87.72531607230458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87.75164274083903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87.77794659461982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87.80422767997435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87.83048604308213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87.85672172997553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87.88293478654025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87.90912525851606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87.93529319149742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87.96143863093408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87.98756162213178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88.01366221025276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88.03974044031645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88.06579635720009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88.09183000563931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88.11784143022876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88.14383067542275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88.1697977855357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88.195742804743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88.22166577708134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88.24756674644945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88.2734457566087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88.29930285118361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88.32513807366246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88.35095146739789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88.37674307560751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88.40251294137431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88.42826110764749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88.45398761724279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88.47969251284319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88.50537583699942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88.53103763213053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88.55667794052447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88.58229680433855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88.60789426560018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88.63347036620718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88.65902514792846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88.6845586524046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88.71007092114829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88.73556199554487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88.76103191685293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88.7864807262048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88.8119084646071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88.8373151729412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88.86270089196381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88.88806566230748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88.9134095244811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88.93873251887042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88.96403468573857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88.98931606522655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89.01457669735375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89.03981662201845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89.06503587899834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89.09023450795094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89.11541254841418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89.14057003980686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89.16570702142916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89.19082353246304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89.21591961197286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89.24099529890576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89.26605063209217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89.2910856502463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89.31610039196659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89.34109489573619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89.36606919992346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89.39102334278239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89.41595736245306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89.44087129696219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89.46576518422347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89.49063906203814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89.51549296809534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89.54032693997264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89.56514101513649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89.58993523094256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89.61470962463632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89.63946423335345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89.66419909412022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89.68891424385399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89.71360971936359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89.73828555734985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89.76294179440596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89.78757846701788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89.81219561156482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89.83679326431967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89.86137146144935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89.88593023901537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89.91046963297406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89.93498967917714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89.95949041337212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89.98397187120261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90.00843408820886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90.03287709982807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90.05730094139481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90.08170564814158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90.10609125519889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90.13045779759604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90.15480531026118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90.179133828022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90.20344338560585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90.22773401764039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90.25200575865375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90.27625864307515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90.30049270523503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90.3247079793657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90.34890449960146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5.104</v>
      </c>
      <c r="C3" s="111">
        <v>0.493</v>
      </c>
    </row>
    <row r="4" spans="1:3" ht="11.25" hidden="1">
      <c r="A4" s="112" t="s">
        <v>121</v>
      </c>
      <c r="B4" s="113">
        <v>16.128</v>
      </c>
      <c r="C4" s="113">
        <v>0.782</v>
      </c>
    </row>
    <row r="5" spans="1:3" ht="11.25" hidden="1">
      <c r="A5" s="122" t="s">
        <v>122</v>
      </c>
      <c r="B5" s="123">
        <v>18.583</v>
      </c>
      <c r="C5" s="123">
        <v>0.802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12.6599896216538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17.991010518090807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22.097025954994034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25.566881896050997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28.62932718673492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31.401907762614005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33.95455600550293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36.332892431435624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38.56863794110245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255">$B$4*(POWER(A26,(1-$C$4)))</f>
        <v>39.37472080497576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40.201392151139856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40.971229703328774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41.692423268930604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42.37145710386167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43.013559363492995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43.62301149158607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44.20336711192153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44.757610594072744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45.28827430592621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45.797526898618436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46.28724085389163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46.75904490911524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47.21436527121741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47.654458394802305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48.080437326850415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48.493293084789144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48.89391215728866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49.28309094708657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49.661547779212135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50.02993295398692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50.38883721709837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50.738798938535965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51.0803102310328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51.41382219177307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51.73974941486078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52.05847389376042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52.37034841068924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52.67569949233936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52.97482999727714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53.2680213891099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53.55553574042312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53.83761750511381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54.11449509072287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54.38638225742795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54.65347936628285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54.91597449591381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55.17404444407309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55.4278556281028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55.67756489639128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55.923320261245095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56.16526156219601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56.403521067572065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56.63822402114776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56.869489139822555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57.097429067535025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57.32215078998184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57.54375601416158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57.762341516287805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57.97799946120432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58.19081769607747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58.40088002082881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58.60826643749935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58.81305338049794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59.015313929478005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59.21511800640255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59.41253255819598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59.60762172623802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59.800447003828914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59.99106738264299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60.17953948908828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60.365917711401416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60.55025431822834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60.73259956937084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60.9130018193163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61.09150761411163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61.26816178209187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61.44300751892872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61.61608646742333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61.78743879243115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61.95710325127331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62.12511725995929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62.291516955518354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62.45633725471302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62.619611909385284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62.78137355866638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62.94165377826256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63.1004831270125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63.25789119089689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63.413906624666886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63.56855719124552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63.721869799044455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63.87387053732799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64.02458470974659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64.17403686615327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64.32225083280785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64.4692497410672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64.61505605465184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64.75969159557378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64.903177568804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65.04553458575316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65.18678268663373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65.32694136176734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65.46602957189693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65.6040657675595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65.74106790757122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65.87705347667386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66.01203950238795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66.14604257111547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66.27907884353216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66.4111640693068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66.54231360118291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66.67254240845585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66.80186508987657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66.93029588601101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67.05784869108292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67.18453706432584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67.31037424086853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67.43537314217724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67.5595463860759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67.68290629636503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67.80546491205872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67.92723399625747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68.04822504467452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68.16844929383177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68.28791772894029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68.40664109148074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68.52462988649664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68.64189438961392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68.75844465379915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68.87429051586783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68.98944160275404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69.10390733755196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69.21769694533904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69.33081945879054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69.44328372359419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69.55509840367354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69.66627198622842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69.77681278659963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69.8867289529658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69.99602847087888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70.10471916764543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70.21280871655937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70.32030464099287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70.42721431835069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70.5335449838935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70.6393037344356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70.74449753192164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70.84913320688749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70.95321746180947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71.05675687434636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71.15975790047843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71.26222687754715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71.36417002719963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71.46559345824129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71.5665031694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71.66690505200539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71.76680489258604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71.86620837538781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71.96512108481625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72.06354850780549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72.16149603611686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72.25896896856895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72.35597251320242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72.45251178938116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72.54859182983253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72.6442175826284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72.73939391310948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72.83412560575451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72.9284173659964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73.02227382198718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73.11569952631332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73.20869895766319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73.30127652244842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73.39343655638027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73.485183326003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73.57652103018543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73.66745380157185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73.75798570799408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73.84812075384548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73.93786288141843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74.02721597220633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74.11618384817133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74.20477027297866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74.29297895319898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74.3808135394794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74.46827762768436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74.55537476000723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74.6421084260535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74.72848206389656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74.81449906110674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74.90016275575458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74.98547643738887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75.07044334799065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75.15506668290338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75.23934959174035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75.32329517926979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75.40690650627859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75.49018659041485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75.5731384070104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75.65576488988339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75.73806893212175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75.82005338684816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75.90172106796683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75.98307475089284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76.0641171732642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76.14485103563759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76.22527900216785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76.30540370127176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76.38522772627668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76.46475363605434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76.54398395564021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76.6229211768389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76.70156775881584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76.77992612867584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76.85799868202858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76.93578778354174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77.01329576748168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77.09052493824241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77.16747757086296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77.24415591153328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77.32056217808945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77.396698560498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77.4725672213298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77.54817029622401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77.62350989434191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77.69858809881116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77.77340696716084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77.84796853174709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77.92227480017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77.99632775568188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78.07012935758671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78.14368154163178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78.21698622039101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78.2900452836404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78.36286059872594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78.43543401092403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78.50776734379448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78.57986239952656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78.65172095927802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aca="true" t="shared" si="5" ref="B256:B976">$B$5*(POWER(A256,(1-$C$5)))</f>
        <v>78.42808309978093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78.49267842991104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78.55705915606289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78.62122687360204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78.68518315952835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78.74892957276164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78.81246765442172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78.87579892810326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78.93892490014483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79.0018470598933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79.06456687996267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79.12708581648822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79.18940530937576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79.25152678254602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79.31345164417455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79.375181286927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79.43671708819002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79.49806041029784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79.55921260075455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79.6201749924524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79.68094890388586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79.74153563936194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79.80193648920645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79.86215272996664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79.92218562461007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79.98203642271983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80.04170636068639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80.10119666189581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80.16050853691465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80.21964318367154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80.2786017876356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80.33738552199156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80.39599554781195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80.45443301422604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80.51269905858595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80.57079480662995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80.62872137264262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80.68647985961253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80.74407135938701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80.80149695282428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80.85875770994306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80.9158546900695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80.97278894198158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81.02956150405126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81.08617340438403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81.14262566095604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81.19891928174926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81.25505526488396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81.31103459874932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81.36685826213154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81.42252722434021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81.47804244533219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81.53340487583377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81.58861545746063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81.64367512283594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81.69858479570641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81.75334539105665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81.8079578152215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81.86242296599657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81.91674173274717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81.97091499651519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82.02494363012464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82.07882849828513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82.132570457694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82.18617035713673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82.2396290375857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82.29294733229746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82.34612606690854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82.39916605952965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82.45206812083843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82.50483305417092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82.55746165561126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82.60995471408043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82.66231301142338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82.71453732249482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82.76662841524379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82.81858705079688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82.87041398354027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82.92210996120042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82.9736757249236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83.02511200935419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83.07641954271193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83.1275990468678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83.178651237419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83.22957682376263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83.28037650916835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83.33105099085006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83.38160096003632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83.43202710204001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83.4823300963266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83.53251061658192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83.58256933077837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83.63250690124073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83.68232398471055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83.73202123241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83.78159929010447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83.83105879816453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83.88040039162684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83.92962470025428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83.97873234859522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84.02772395604191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84.07660013688808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84.12536150038568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84.17400865080097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84.22254218746957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84.27096270485102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84.3192707925824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84.36746703553125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84.4155520138478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84.4635263030164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84.51139047390635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84.55914509282195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84.6067907215519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84.65432791741797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84.70175723332315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84.74907921779895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84.79629441505224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84.84340336501138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84.89040660337167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84.93730466164033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84.98409806718077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85.03078734325632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85.07737300907334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85.12385557982377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85.1702355667272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85.2165134770723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85.26268981425757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85.30876507783198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85.35473976353455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85.40061436333382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85.4463893654666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85.49206525447632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85.53764251125074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85.58312161305942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85.62850303359043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85.6737872429868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85.71897470788235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85.76406589143721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85.80906125337282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85.85396125000636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85.89876633428504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85.94347695581965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85.98809356091782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86.03261659261698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86.0770464907167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86.12138369181065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86.1656286293184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86.20978173351651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86.2538434315694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86.29781414755989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86.3416943025192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86.38548431445668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86.42918459838923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86.47279556637024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86.51631762751822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86.55975118804514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86.60309665128432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86.6463544177181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86.68952488500508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86.73260844800706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86.77560549881571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86.81851642677877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86.86134161852624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86.90408145799579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86.94673632645838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86.98930660254317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87.03179266226235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87.07419487903566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87.11651362371452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87.15874926460599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87.20090216749637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87.24297269567455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87.2849612099551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87.32686806870107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87.36869362784661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87.4104382409191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87.45210225906136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87.49368603105326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87.53518990333336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87.57661422002012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87.61795932293296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87.65922555161306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87.70041324334387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87.74152273317152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87.78255435392478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87.82350843623506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87.86438530855594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87.90518529718268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87.94590872627134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87.98655591785783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88.02712719187659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88.0676228661793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88.10804325655312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88.14838867673883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88.1886594384489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88.2288558513851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88.2689782232562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88.30902685979518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88.34900206477654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88.38890414003322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88.4287333854734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88.46849009909714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88.50817457701275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88.54778711345317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88.58732800079193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88.62679752955914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88.66619598845718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88.70552366437624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88.74478084240985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88.78396780586993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88.82308483630202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88.8621322135001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88.90111021552136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88.94001911870085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88.97885919766583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89.01763072535012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89.05633397300824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89.09496921022937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89.1335367049512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89.17203672347367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89.21046953047241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89.24883538901234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89.28713456056074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89.32536730500055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89.36353388064325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89.40163454424176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89.43966955100326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89.47763915460168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89.51554360719017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89.55338315941354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89.5911580604204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89.62886855787526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89.66651489797056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89.70409732543841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89.7416160835624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89.77907141418923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89.81646355774012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89.85379275322221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89.89105923823986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89.92826324900581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89.96540502035211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90.00248478574119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90.03950277727657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90.07645922571362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90.11335436047013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90.15018840963684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90.18696159998784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90.22367415699084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90.26032630481734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90.29691826635278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90.33345026320646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90.36992251572151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90.40633524298462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90.44268866283578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90.47898299187787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90.51521844548621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90.55139523781789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90.5875135818212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90.62357368924484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90.65957577064701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90.6955200354046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90.73140669172203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90.76723594664021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90.80300800604537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90.83872307467772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90.8743813561401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90.90998305290661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90.94552836633093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90.98101749665493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91.01645064301674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91.05182800345922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91.08714977493796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91.12241615332943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91.15762733343894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91.19278350900866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91.2278848727254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91.26293161622839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91.29792393011705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91.33286200395861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91.36774602629565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91.40257618465364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91.43735266554835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91.4720756544932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91.50674533600656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91.54136189361905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91.57592550988059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91.61043636636755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91.64489464368981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91.67930052149764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91.71365417848872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91.7479557924149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91.78220554008898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91.8164035973915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91.85055013927727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91.88464533978215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91.9186893720294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91.95268240823629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91.98662461972043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92.02051617690623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92.05435724933118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92.08814800565197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92.12188861365094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92.15557924024196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92.18922005147671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92.2228112125506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92.25635288780882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92.28984524075217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92.32328843404308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92.35668262951131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92.39002798815977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92.42332467017026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92.45657283490907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92.48977264093269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92.52292424599335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92.55602780704454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92.58908348024649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92.62209142097157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92.65505178380972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92.68796472257384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92.72083039030487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92.75364893927731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92.7864205210042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92.81914528624242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92.85182338499773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92.88445496652984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92.91704017935746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92.94957917126328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92.98207208929892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93.01451907978978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93.04692028833993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93.07927585983697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93.1115859384567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93.14385066766799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93.17607019023734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93.20824464823366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93.24037418303277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93.27245893532209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93.30449904510512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93.33649465170589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93.36844589377358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93.40035290928682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93.43221583555811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93.4640348092382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93.49580996632038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93.5275414421448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93.55922937140268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93.59087388814059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93.62247512576451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93.65403321704412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93.68554829411681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93.71702048849181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93.74844993105418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93.77983675206887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93.81118108118476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93.84248304743839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93.87374277925817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93.90496040446803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93.93613605029137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93.96726984335491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93.99836190969243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94.02941237474849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94.06042136338229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94.09138899987123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94.12231540791468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94.15320071063762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94.18404503059416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94.21484848977123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94.24561120959207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94.2763333109198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94.30701491406089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94.33765613876865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94.36825710424668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94.39881792915227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94.4293387315998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94.4598196291641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94.49026073888382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94.52066217726468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94.55102406028283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94.58134650338805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94.61162962150703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94.64187352904655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94.6720783398967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94.70224416743397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94.7323711245245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94.76245932352708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94.79250887629632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94.8225198941857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94.85249248805053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94.88242676825112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94.91232284465562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94.94218082664307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94.9720008231064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95.00178294245524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95.03152729261892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95.06123398104928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95.09090311472362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95.12053480014748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95.1501291433574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95.17968624992389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95.20920622495404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95.23868917309433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95.2681351985334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95.2975444050047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95.32691689578928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95.35625277371832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95.38555214117598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95.41481510010175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95.44404175199341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95.47323219790935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95.50238653847128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95.53150487386674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95.56058730385165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95.58963392775286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95.61864484447054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95.64762015248084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95.6765599498382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95.70546433417788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95.73433340271832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95.76316725226366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95.79196597920598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95.82072967952784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95.84945844880448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95.87815238220632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95.90681157450115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95.93543612005648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95.96402611284186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95.99258164643118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96.0211028140048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96.04958970835193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96.07804242187277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96.10646104658075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96.13484567410474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96.16319639569122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96.19151330220636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96.21979648413833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96.24804603159927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96.27626203432753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96.3044445816897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96.33259376268266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96.36070966593579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96.3887923797129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96.41684199191431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96.44485859007888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96.47284226138606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96.50079309265783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96.52871117036072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96.55659658060779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96.58444940916054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96.61226974143088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96.64005766248313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96.66781325703582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96.69553660946366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96.72322780379942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96.7508869237358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96.77851405262734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96.8061092734922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96.83367266901402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96.86120432154377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96.88870431310157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96.91617272537846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96.9436096397382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96.97101513721906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96.99838929853554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97.0257322040802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97.05304393392532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97.0803245678247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97.10757418521533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97.13479286521904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97.16198068664438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97.1891377279881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97.2162640674369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97.24335978286912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97.27042495185637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97.29745965166515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97.32446395925842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97.35143795129737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97.3783817041429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97.4052952938572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97.43217879620543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97.45903228665726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97.48585584038834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97.51264953228198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97.53941343693064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97.5661476286374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97.59285218141757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97.6195271690002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97.64617266482949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97.67278874206637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97.69937547358995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97.72593293199897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97.75246118961331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97.77896031847537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97.80543039035157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97.83187147673384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97.85828364884084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97.88466697761962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97.91102153374685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97.93734738763028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97.96364460941015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97.98991326896052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98.01615343589064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98.04236517954637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98.06854856901147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98.09470367310891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98.12083056040237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98.14692929919732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98.17299995754261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98.19904260323148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98.22505730380308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98.25104412654376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98.27700313848818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98.30293440642075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98.32883799687684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98.354713976144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98.38056241026331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98.40638336503048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98.43217690599722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98.45794309847243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98.4836820075233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98.50939369797676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98.53507823442041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98.56073568120398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98.58636610244028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98.61196956200652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98.63754612354552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98.66309585046673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98.68861880594747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98.71411505293416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98.7395846541433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98.76502767206273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98.7904441689527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98.81583420684707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98.84119784755431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98.86653515265867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98.89184618352134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98.91713100128142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98.94238966685715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98.96762224094685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98.9928287840301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99.01800935636875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99.04316401800804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99.06829282877759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99.09339584829247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99.11847313595429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99.1435247509522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99.16855075226383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99.19355119865651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99.2185261486881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99.24347566070814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99.26839979285877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99.29329860307574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99.31817214908939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99.34302048842574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99.36784367840733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99.39264177615426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99.4174148385852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99.44216292241826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99.46688608417206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99.49158438016654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99.51625786652403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99.54090659917014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99.56553063383468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99.59013002605265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99.61470483116507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99.63925510432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99.66378090047333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99.68828227438983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99.71275928064394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99.73721197362069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99.76164040751667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99.78604463634079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99.81042471391525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99.83478069387637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99.85911262967548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99.88342057457979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99.90770458167323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99.93196470385735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99.95620099385208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99.98041350419665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100.00460228725044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100.02876739519373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100.05290888002862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100.07702679357982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100.10112118749544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100.12519211324785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100.14923962213449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100.17326376527862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100.19726459363022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100.22124215796664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100.24519650889359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100.26912769684573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100.29303577208756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100.3169207847142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100.3407827846521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100.36462182165991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100.38843794532916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100.41223120508499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100.43600165018707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100.45974932973014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100.48347429264494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100.50717658769882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100.53085626349657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100.55451336848108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100.57814795093415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100.60176005897716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100.6253497405718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100.6489170435208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100.67246201546864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100.69598470390227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100.71948515615176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100.74296341939112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100.76641954063886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100.78985356675881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100.81326554446068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100.8366555203009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100.86002354068312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100.88336965185906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100.90669389992911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100.92999633084298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100.95327699040037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100.97653592425172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100.99977317789873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101.02298879669515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101.0461828258473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101.06935531041489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101.0925062953115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101.11563582530528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101.13874394501966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101.16183069893383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101.18489613138355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101.20794028656165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101.2309632085187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101.2539649411636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101.27694552826425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101.29990501344814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101.32284344020294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101.34576085187715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101.36865729168063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101.39153280268529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101.41438742782563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101.43722120989935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101.46003419156794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101.48282641535728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101.50559792365817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101.52834875872702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101.55107896268632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101.57378857752525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101.59647764510026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101.61914620713569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101.6417943052242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101.66442198082744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101.68702927527664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101.70961622977306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101.7321828853886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101.75472928306631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101.77725546362107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101.79976146773996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101.82224733598288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101.84471310878311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101.86715882644783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101.88958452915864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101.91199025697206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101.93437604982016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101.95674194751096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101.97908798972907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102.00141421603605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102.02372066587118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102.04600737855166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102.0682743932734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102.09052174911133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102.11274948502003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102.13495763983417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102.15714625226903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102.17931536092098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102.20146500426802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102.22359522067022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102.24570604837025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102.2677975254938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102.2898696900502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102.31192257993271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102.3339562329192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102.35597068667246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102.37796597874082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102.39994214655846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102.42189922744603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102.44383725861107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102.46575627714837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102.48765632004064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102.50953742415876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102.53139962626238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102.5532429630003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102.575067470911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102.59687318642291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102.61866014585516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102.64042838541774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102.66217794121206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102.68390884923146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102.70562114536148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102.72731486538045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102.74899004495988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102.77064671966487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102.79228492495452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102.8139046961824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102.83550606859703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102.85708907734212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102.87865375745722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102.90020014387795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102.92172827143658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102.94323817486224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102.96472988878158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102.986203447719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103.00765888609708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103.02909623823707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103.05051553835925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103.07191682058328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103.09330011892871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103.11466546731526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103.13601289956333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103.15734244939426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103.17865415043089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103.19994803619782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36.75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5.04</v>
      </c>
      <c r="C3" s="111">
        <v>0.437</v>
      </c>
    </row>
    <row r="4" spans="1:3" ht="11.25" hidden="1">
      <c r="A4" s="112" t="s">
        <v>123</v>
      </c>
      <c r="B4" s="113">
        <v>20.773</v>
      </c>
      <c r="C4" s="113">
        <v>0.804</v>
      </c>
    </row>
    <row r="5" spans="1:3" ht="11.25" hidden="1">
      <c r="A5" s="122" t="s">
        <v>124</v>
      </c>
      <c r="B5" s="123">
        <v>24.864</v>
      </c>
      <c r="C5" s="123">
        <v>0.83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13.820688873950921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20.41782973841969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25.65363768858081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30.164037048315365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34.20186613596684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37.899095426696576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41.33518511806185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44.562480082790835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47.61767902158414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159">$B$4*(POWER(A26,(1-$C$4)))</f>
        <v>46.346491842693666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47.22041857562923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48.032632606194404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48.79212840068638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49.50601409810165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50.180011089731195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50.81879731767689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51.42624976699287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52.00561986500797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52.559663000105516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53.0907359143784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53.60087112705071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54.091834628479056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54.56517118585931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55.02224033748175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55.46424529314537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55.89225636351266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56.307230122442256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56.71002520701362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57.10141544298491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57.48210082410977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57.85271675536378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58.21384188120454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58.56600475250185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58.90968953406764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59.245340914749065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59.57336835089822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59.89414974956548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60.20803467840528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60.51534717386187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60.81638820683714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61.11143785506753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61.40075722334297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61.684590146097264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61.963164701483954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62.23669456158842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62.50538019973116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62.76940997274345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63.028961093529084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63.284200507072065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63.535285681237504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63.78236532218029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64.02558002287671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64.26506285218828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64.50093989092251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64.73333072054687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64.96234886951727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65.18810222158343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65.4106933899169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65.63022006045867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65.84677530749468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66.06044788412822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66.27132249002257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66.4794800185284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66.68499778508337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66.88794973857199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67.08840665715837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67.28643632994883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67.48210372570524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67.6754711497076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67.86659838975744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68.05554285221699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68.24235968889471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68.42710191551052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68.60982052240703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68.79056457811153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68.96938132629913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69.14631627665852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69.32141329011746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69.49471465884568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69.66626118141694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69.83609223347986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70.0042458342575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70.17075870916993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70.33566634884922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70.49900306479518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70.66080204190017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70.8210953880532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70.97991418101738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71.13728851275977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71.29324753139895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71.44781948092327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71.60103173882156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71.75291085175708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71.90348256940668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72.05277187657762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72.20080302370732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72.34759955584272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72.49318434019067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72.63757959232285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72.78080690111453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72.92288725248959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73.0638410520409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73.2036881465892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73.34244784474045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73.48013893649713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73.61677971197568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73.75238797927878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73.8869810815682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74.02057591338101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74.15318893622928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74.2848361935209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74.41553332483706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74.54529557959931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74.67413783015778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74.80207458432972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74.929119997416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75.05528788372175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75.18059172760549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75.30504469408002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75.42865963898667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75.55144911876364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75.67342539982783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75.79460046758838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75.91498603510925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76.03459355143742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76.15343420961192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76.2715189543684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76.38885848955344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76.50546328526106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76.62134358470462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76.7365094108354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76.85097057271918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76.96473667168154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77.07781710723175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77.19022108277497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77.3019576111218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77.41303551980373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77.52346345620275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77.63324989250292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77.74240313047129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77.85093130607522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77.95884239394287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78.06614421167312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aca="true" t="shared" si="5" ref="B160:B976">$B$5*(POWER(A160,(1-$C$5)))</f>
        <v>78.48349476276546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78.57588299009946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78.66774387927991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78.75908402144384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78.84990988119262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78.94022779985754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79.03004399865965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79.11936458176821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79.20819553926147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79.29654274999375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79.38441198437224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79.47180890704678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79.55873907951629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79.6452079626545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79.7312209191583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79.8167832159214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79.90190002633611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79.98657643252572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80.07081742751018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80.15462791730734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80.23801272297204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80.3209765825754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80.40352415312614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80.4856600124364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80.56738866093337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80.6487145234194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80.72964195078147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80.81017522165259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80.89031854402616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80.97007605682519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81.04945183142777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81.12844987315039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81.2070741226902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81.28532845752814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81.36321669329348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81.44074258509168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81.5179098287964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81.59472206230694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81.67118286677223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81.7472957677823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81.82306423652861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81.89849169093365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81.97358149675142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82.04833696863926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82.12276137120203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82.1968579200096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82.27062978258836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82.34408007938752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82.4172118847212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82.49002822768661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82.56253209305959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82.63472642216763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82.70661411374151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82.77819802474595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82.84948097118982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82.92046572891682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82.99115503437685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83.06155158537882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83.13165804182556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83.2014770264309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83.27101112542003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83.34026288921311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83.40923483309285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83.47792943785656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83.54634915045287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83.61449638460383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83.6823735214125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83.74998290995681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83.81732686786971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83.88440768190604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83.95122760849684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84.01778887429087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84.0840936766843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84.15014418433823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84.21594253768505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84.28149084942334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84.34679120500199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84.41184566309383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84.47665625605862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84.54122499039632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84.60555384719028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84.66964478254116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84.73349972799124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84.79712059094005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84.86050925505079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84.92366758064843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84.98659740510932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85.04930054324271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85.1117787876641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85.17403390916111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85.2360676570516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85.29788175953446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85.35947792403321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85.42085783753254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85.48202316690804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85.54297555924931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85.60371664217638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85.66424802415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85.72457129477546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85.78468802510059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85.84459976790778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85.90430805800008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85.96381441248194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86.02312033103416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86.08222729618375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86.14113677356826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86.19985021219526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86.25836904469664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86.31669468757802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86.37482854146356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86.43277199133591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86.49052640677166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86.54809314217245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86.60547353699152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86.66266891595626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86.71968058928628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86.77650985290785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86.83315798866386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86.88962626452034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86.94591593476895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87.00202824022573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87.05796440842641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87.11372565381798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87.16931317794685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87.22472816964364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87.27997180520461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87.3350452485699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87.38994965149845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87.44468615373994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87.49925588320366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87.5536599561243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87.60789947722498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87.66197553987723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87.71588922625841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87.76964160750612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87.82323374387018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87.87666668486179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87.92994146940026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87.98305912595715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88.03602067269794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88.0888271176213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88.14147945869607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88.19397868399572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88.24632577183081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88.29852169087901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88.35056740031305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88.40246384992648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88.45421198025738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88.50581272271002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88.55726699967445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88.60857572464423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88.65973980233206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88.71076012878373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88.7616375914901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88.81237306949716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88.86296743351448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88.91342154602197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88.96373626137455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89.01391242590559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89.06395087802845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89.1138524483364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89.16361795970111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89.21324822736938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89.26274405905846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89.31210625505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89.36133560828215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89.41043290444068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89.45939892204832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89.50823443255295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89.55694020041426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89.60551698318916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89.65396553161594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89.70228658969694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89.75048089478021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89.79854917763974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89.8464921625545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89.89431056738646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89.94200510365705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89.98957647662301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90.03702538535059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90.08435252278892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90.13155857584225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90.17864422544112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90.2256101466124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90.27245700854833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90.31918547467467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90.36579620271762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90.41228984476997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90.45866704735619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90.50492845149655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90.55107469277038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90.5971064013784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90.64302420220407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90.6888287148742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90.7345205538186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90.78010032832886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90.82556864261633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90.8709260958694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90.91617328230964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90.96131079124753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91.00633920713717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91.05125910963028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91.0960710736294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91.14077566934053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91.18537346232478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91.22986501354951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91.2742508794386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91.3185316119222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91.36270775848567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91.40677986221785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91.45074846185878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91.4946140918466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91.53837728236401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91.58203855938393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91.62559844471464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91.66905745604426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91.71241610698468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91.75567490711487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91.79883436202361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91.84189497335167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91.88485723883342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91.92772165233782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91.97048870390908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92.01315887980651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92.055732662544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92.09821053092898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92.14059296010086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92.18288042156892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92.22507338324978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92.2671723095043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92.3091776611741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92.35108989561755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92.39290946674525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92.4346368250552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92.47627241766736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92.5178166883579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92.55927007759288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92.60063302256165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92.6419059572097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92.68308931227118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92.72418351530096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92.76518899070632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92.80610615977822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92.84693544072218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92.88767724868882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92.92833199580392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92.96890009119822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93.00938194103682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93.04977794854813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93.09008851405257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93.13031403499087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93.1704549059521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93.21051151870117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93.25048426220623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93.29037352266552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93.3301796835341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93.36990312555007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93.40954422676063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93.44910336254767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93.48858090565325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93.52797722620454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93.56729269173866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93.60652766722714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93.64568251510008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93.68475759527004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93.72375326515571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93.76266987970511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93.80150779141879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93.8402673503725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93.87894890423979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93.91755279831426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93.95607937553144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93.99452897649071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94.03290193947663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94.0711986004803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94.10941929322026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94.14756434916329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94.18563409754492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94.2236288653897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94.26154897753128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94.29939475663213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94.33716652320327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94.37486459562354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94.41248929015877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94.45004092098078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94.48751980018598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94.524926237814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94.5622605418659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94.59952301832234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94.63671397116143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94.67383370237641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94.71088251199323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94.74786069808779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94.78476855680304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94.82160638236596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94.85837446710427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94.89507310146294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94.93170257402066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94.968263171506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95.0047551788133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95.04117887901874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95.07753455339584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95.11382248143099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95.15004294083883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95.18619620757737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95.22228255586305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95.25830225818551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95.29425558532232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95.33014280635348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95.36596418867583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95.40171999801726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95.43741049845069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95.47303595240813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95.50859662069433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95.54409276250048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95.57952463541767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95.6148924954502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95.65019659702882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95.68543719302377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95.72061453475773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95.75572887201852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95.79078045307193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95.82576952467406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95.86069633208388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95.89556111907531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95.93036412794959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95.96510559954709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95.99978577325932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96.0344048870407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96.0689631774201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96.10346087951255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96.13789822703053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96.17227545229525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96.20659278624797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96.24085045846088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96.27504869714826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96.3091877291772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96.34326778007832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96.37728907405653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96.41125183400146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96.44515628149789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96.47900263683606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96.51279111902193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96.54652194578728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96.58019533359965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96.61381149767234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96.64737065197426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96.68087300923946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96.71431878097697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96.74770817748019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96.78104140783641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96.8143186799361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96.84754020048216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96.88070617499912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96.91381680784218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96.94687230220624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96.97987286013475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97.01281868252852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97.0457099691545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97.07854691865435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97.11132972855313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97.1440585952676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97.17673371411473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97.20935527932002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97.24192348402575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97.27443852029901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97.30690057913999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97.33930985048978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97.37166652323847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97.4039707852329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97.43622282328448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97.46842282317688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97.50057096967372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97.53266744652608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97.56471243648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97.59670612128392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97.62864868169603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97.66054029749162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97.69238114747014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97.72417140946254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97.75591126033822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97.78760087601216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97.81924043145176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97.85083010068382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97.88237005680136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97.91386047197037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97.94530151743652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97.97669336353181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98.00803617968111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98.03933013440881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98.07057539534514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98.10177212923266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98.13292050193257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98.16402067843107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98.19507282284552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98.22607709843064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98.25703366758466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98.28794269185539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98.3188043319462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98.349618747722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98.38038609821518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98.41110654163141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98.44178023535551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98.47240733595713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98.5029879991965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98.53352238003012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98.56401063261627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98.59445291032063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98.62484936572177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98.65520015061658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98.68550541602575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98.71576531219905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98.74597998862072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98.77614959401464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98.80627427634968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98.8363541828448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98.86638945997419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98.89638025347234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98.92632670833918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98.95622896884494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98.98608717853529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99.01590148023605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99.04567201605825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99.07539892740283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99.10508235496553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99.13472243874158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99.16431931803042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99.1938731314404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99.22338401689339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99.25285211162937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99.28227755221101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99.31166047452815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99.34100101380233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99.37029930459113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99.39955548079273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99.42876967565013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99.45794202175556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99.4870726510547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99.5161616948511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99.54520928381022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99.57421554796369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99.6031806167135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99.63210461883605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99.66098768248632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99.68982993520184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99.71863150390678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99.74739251491583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99.77611309393828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99.80479336608188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99.83343345585673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99.8620334871791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99.89059358337538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99.91911386718567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99.94759446076782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99.97603548570085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100.00443706298888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100.03279931306483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100.06112235579377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100.08940631047693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100.117651295855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100.14585743011173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100.17402483087761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100.20215361523324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100.23024389971279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100.25829580030751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100.28630943246912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100.31428491111323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100.34222235062268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100.37012186485079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100.39798356712488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100.42580757024933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100.45359398650903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100.48134292767247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100.509054504995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100.53672882922206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100.56436601059224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100.59196615884049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100.61952938320124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100.64705579241141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100.67454549471353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100.70199859785875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100.72941520910989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100.75679543524438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100.7841393825573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100.81144715686419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100.83871886350414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100.86595460734257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100.89315449277419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100.92031862372575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100.94744710365899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100.97454003557337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101.0015975220089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101.0286196650489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101.05560656632274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101.08255832700856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101.10947504783607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101.13635682908904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101.16320377060813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101.19001597179357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101.2167935316076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101.24353654857721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101.27024512079674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101.29691934593039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101.32355932121474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101.35016514346142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101.37673690905942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101.40327471397777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101.42977865376785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101.45624882356604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101.48268531809596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101.50908823167103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101.5354576581967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101.5617936911731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101.58809642369712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101.61436594846501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101.64060235777448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101.66680574352725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101.69297619723109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101.71911381000234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101.745218672568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101.77129087526808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101.79733050805783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101.82333766050982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101.84931242181635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101.87525488079146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101.90116512587316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101.92704324512563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101.95288932624122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101.97870345654279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102.00448572298556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102.03023621215937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102.0559550102907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102.0816422032448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102.10729787652755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102.13292211528774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102.1585150043189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102.18407662806139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102.2096070706043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102.2351064156876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102.26057474670391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102.28601214670049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102.31141869838132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102.33679448410881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102.36213958590582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102.38745408545755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102.41273806411338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102.4379916028888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102.46321478246715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102.48840768320157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102.51357038511681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102.53870296791096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102.56380551095735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102.5888780933063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102.61392079368686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102.63893369050864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102.66391686186351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102.68887038552742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102.71379433896199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102.73868879931634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102.76355384342875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102.78838954782842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102.813195988737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102.83797324207039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102.8627213834404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102.8874404881563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102.91213063122655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102.93679188736033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102.96142433096927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102.986028036169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103.01060307678065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103.0351495263326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103.05966745806191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103.08415694491599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103.108618059554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103.13305087434857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103.15745546138717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103.18183189247374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103.20618023913016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103.23050057259768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103.25479296383853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103.2790574835373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103.30329420210246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103.32750318966782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103.35168451609391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103.3758382509695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103.399964463613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103.42406322307386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103.44813459813399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103.47217865730921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103.49619546885057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103.52018510074579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103.54414762072052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103.56808309623987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103.59199159450971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103.61587318247791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103.63972792683579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103.66355589401945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103.68735715021103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103.71113176134006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103.73487979308473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103.75860131087325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103.78229637988507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103.80596506505218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103.82960743106042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103.85322354235065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103.87681346312007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103.9003772573235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103.92391498867451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103.94742672064677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103.97091251647515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103.99437243915702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104.01780655145345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104.04121491589038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104.0645975947598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104.08795465012098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104.11128614380158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104.13459213739893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104.15787269228098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104.18112786958774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104.2043577302322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104.22756233490152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104.25074174405827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104.27389601794141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104.29702521656743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104.32012939973158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104.34320862700883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104.36626295775508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104.38929245110812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104.41229716598886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104.43527716110229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104.45823249493861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104.48116322577428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104.50406941167303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104.52695111048703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104.54980837985777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104.57264127721722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104.59544985978879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104.61823418458845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104.6409943084256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104.6637302879042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104.68644217942375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104.70913003918022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104.73179392316712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104.75443388717646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104.7770499867998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104.79964227742903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104.82221081425752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104.84475565228108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104.86727684629875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104.889774450914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104.9122485205354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104.9346991093778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104.9571262714631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104.97953006062126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105.00191053049119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105.02426773452167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105.04660172597231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105.06891255791432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105.09120028323163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105.11346495462156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105.13570662459583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105.1579253454814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105.18012116942141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105.20229414837601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105.22444433412316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105.24657177825965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105.2686765322018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105.29075864718645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105.31281817427168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105.33485516433772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105.35686966808782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105.378861736049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105.40083141857296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105.4227787658368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105.44470382784394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105.4666066544249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105.48848729523812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105.51034579977066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105.53218221733917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105.55399659709057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105.57578898800283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105.59755943888587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105.61930799838221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105.64103471496774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105.66273963695268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105.68442281248213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105.7060842895369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105.72772411593435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105.74934233932902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105.77093900721349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105.79251416691899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105.81406786561632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105.83560015031642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105.85711106787119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105.87860066497419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105.90006898816138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105.92151608381184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105.94294199814841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105.96434677723855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105.98573046699491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106.0070931131761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106.02843476138737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106.04975545708133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106.07105524555854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106.09233417196839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106.1135922813096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106.13482961843094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106.156046228032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106.17724215466377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106.19841744272932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106.21957213648449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106.2407062800385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106.26181991735469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106.28291309225109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106.30398584840111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106.32503822933423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106.34607027843651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106.36708203895132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106.38807355398005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106.40904486648255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106.42999601927788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106.45092705504497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106.47183801632315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106.49272894551278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106.51359988487593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106.53445087653694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106.55528196248297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106.57609318456475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106.59688458449705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106.61765620385934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106.63840808409633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106.65914026651868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106.6798527923034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106.70054570249458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106.72121903800398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106.74187283961145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106.76250714796569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106.78312200358472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106.80371744685644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106.82429351803927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106.84485025726259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106.86538770452745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106.88590589970701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106.90640488254712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106.9268846926669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106.94734536955927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106.96778695259142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106.98820948100555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107.00861299391916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107.02899753032574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107.04936312909528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107.06970982897474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107.0900376685887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107.11034668643971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107.13063692090893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107.15090841025666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107.17116119262278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107.1913953060273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107.21161078837083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107.23180767743521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107.25198601088385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107.27214582626233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107.2922871609989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107.31241005240491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107.3325145376754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107.35260065388944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107.3726684380108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107.39271792688837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107.4127491572565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107.43276216573574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107.4527569888331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107.47273366294263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107.49269222434583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107.51263270921224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107.53255515359974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107.55245959345515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107.57234606461462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107.59221460280415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107.61206524363998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107.63189802262907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107.65171297516957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107.67151013655132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107.69128954195615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107.71105122645847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107.73079522502563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107.75052157251844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107.77023030369153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107.7899214531938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107.8095950555689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107.82925114525565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107.84888975658838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107.86851092379756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107.88811468101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107.90770106224937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107.92727010143669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107.94682183239063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107.96635628882802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107.9858735043642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108.00537351251346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108.02485634668945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108.04432204020559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108.06377062627547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108.08320213801329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108.10261660843419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108.12201407045468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108.14139455689309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108.16075810046993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108.18010473380826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108.1994344894341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108.21874739977679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108.23804349716947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108.2573228138494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108.27658538195831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108.29583123354286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108.31506040055497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108.3342729148522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108.35346880819816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5.75" customHeight="1" hidden="1">
      <c r="A1" s="107" t="s">
        <v>116</v>
      </c>
      <c r="B1" s="107"/>
      <c r="C1" s="107"/>
    </row>
    <row r="2" spans="1:3" ht="11.25" hidden="1">
      <c r="A2" s="108" t="s">
        <v>125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5.532</v>
      </c>
      <c r="C3" s="111">
        <v>0.412</v>
      </c>
    </row>
    <row r="4" spans="1:3" ht="11.25" hidden="1">
      <c r="A4" s="112" t="s">
        <v>126</v>
      </c>
      <c r="B4" s="113">
        <v>28.972</v>
      </c>
      <c r="C4" s="113">
        <v>0.833</v>
      </c>
    </row>
    <row r="5" spans="1:3" ht="11.25" hidden="1">
      <c r="A5" s="122" t="s">
        <v>127</v>
      </c>
      <c r="B5" s="123">
        <v>36.863</v>
      </c>
      <c r="C5" s="123">
        <v>0.869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6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15.864818452663028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23.847383954546775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30.267907943443774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35.84646891311352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40.87233687623367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45.497553242219325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49.814153443925505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53.88303119486696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57.74703656435506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11">
        <f t="shared" si="3"/>
        <v>60</v>
      </c>
      <c r="B26" s="119">
        <f t="shared" si="0"/>
        <v>61.437722310873006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aca="true" t="shared" si="4" ref="B27:B131">$B$4*(POWER(A27,(1-$C$4)))</f>
        <v>58.32333019921678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59.177008008024096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59.97334541240116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60.720189364877434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61.42384171177167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62.089444230638435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62.72125002891818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63.32281946492046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63.89716455354178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64.44685736523688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64.97411272476903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65.4808522213333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65.96875440049438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66.43929458483012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66.89377680410395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67.33335964792275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67.75907738429771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68.17185735231399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68.57253439442158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68.96186291586451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69.3405270266574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69.70914912238239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70.06829718492001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70.41849102670136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70.76020765764679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71.09388591936587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71.4199305040492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71.7387154540238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72.0505872208651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72.35586734927375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72.65485483989606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72.94782823632363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73.23504747421742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73.51675552452713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73.79317985785558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74.06453375294764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74.33101746889795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74.59281929784787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74.85011651257392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75.10307622137815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75.35185614100838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75.59660529690954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75.83746465889547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76.07456771929441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76.30804101973634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76.53800463198914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76.76457259759536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76.98785333049643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77.20794998634035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77.42496080174465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77.6389794064156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77.85009511070227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78.05839317088149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78.26395503422239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78.46685856566162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78.66717825772962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78.8649854251988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79.06034838577581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79.25333262802802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79.44400096761703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79.63241369280775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79.81862870012934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80.00270162098138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80.18468593990441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80.36463310516875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80.54259263227554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80.71861220091115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80.89273774584822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81.06501354224379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81.235482285746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81.40418516778595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81.5711619463997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81.73645101289696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81.90008945466658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82.06211311438626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82.2225566458816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82.38145356686104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82.53883630873489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82.6947362637111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82.84918382934517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83.00220845070866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83.15383866032815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83.30410211603544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83.45302563685935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83.60063523708025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83.74695615855947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83.89201290144811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84.03582925337226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84.17842831718482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84.31983253736828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84.46006372516649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84.59914308251888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84.73709122486505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84.87392820288356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85.00967352322466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85.14434616829215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85.27796461512699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85.41054685344123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85.54211040284785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85.67267232932963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85.80224926098708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85.93085740310327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86.0585125525609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86.18523011164503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4"/>
        <v>86.31102510126277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aca="true" t="shared" si="5" ref="B132:B976">$B$5*(POWER(A132,(1-$C$5)))</f>
        <v>86.89053807859796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86.98829887301557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87.08533624101634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87.18166159912367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87.27728608961155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87.37222058931505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87.46647571808772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87.56006184692266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87.65298910575312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87.74526739094787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87.83690637251587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87.92791550103298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88.01830401430455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88.10808094377497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88.19725512069638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88.2858351820671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88.37382957634979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88.46124656897973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88.54809424767178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88.63438052753544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88.72011315600571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88.80529971759816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88.88994763849547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88.97406419097273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89.05765649766803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89.14073153570517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89.22329614067431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89.30535701047664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89.38692070903842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89.4679936698999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89.54858219968412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89.62869248145022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89.70833057793611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89.78750243469483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89.86621388312855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89.94447064342451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90.02227832739645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90.09964244123546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90.17656838817322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90.25306147106166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90.32912689487145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90.40476976911297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90.47999511018237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90.5548078436353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90.62921280639158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90.70321474887258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90.77681833707453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90.85002815457919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90.92284870450513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90.99528441140085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91.06733962308238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91.13901861241706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91.21032557905538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91.28126465111298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91.35183988680394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91.42205527602786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91.49191474191144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91.56142214230682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91.63058127124776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91.69939586036513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91.76786958026314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91.83600604185766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91.90380879767773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91.97128134313155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92.0384271177382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92.10524950632605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92.171751840199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92.23793739827164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92.30380940817435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92.3693710473289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92.43462544399635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92.49957567829705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92.56422478320441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92.62857574551303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92.69263150678181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92.75639496425299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92.81986897174781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92.88305634053961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92.94595984020481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93.00858219945259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93.07092610693404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93.1329942120311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93.19478912562607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93.25631342085242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93.3175696338269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93.37856026436425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93.43928777667445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93.49975460004312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93.55996312949584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93.61991572644651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93.67961471933032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93.73906240422197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93.79826104543905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93.8572128761318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93.91592009885862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93.9743848861487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94.03260938105147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94.09059569767352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94.14834592170322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94.2058621109236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94.26314629571328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94.32020047953661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94.3770266394224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94.43362672643225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94.4900026661184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94.54615635897137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94.60208968085806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94.65780448344978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94.71330259464146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94.76858581896141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94.82365593797239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94.87851471066399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94.9331638738367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94.98760514247763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95.04184021012846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95.09587074924542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95.14969841155188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95.2033248283834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95.25675161102563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95.3099803510453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95.36301262061417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95.41584997282645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95.46849394200969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95.5209460440293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95.57320777658681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95.62528061951232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95.67716603505069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95.72886546814233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95.78038034669818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95.83171208186927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95.88286206831089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95.93383168444163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95.98462229269722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96.0352352397795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96.08567185690035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96.13593346002116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96.18602135008739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96.23593681325872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96.28568112113483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96.33525553097678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96.3846612859242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96.43389961520833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96.48297173436104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96.53187884541998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96.58062213712984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96.62920278513967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96.67762195219689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96.72588078833735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96.77398043107213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96.82192200557071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96.86970662484089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96.91733538990539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96.9648093899753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97.01212970262026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97.05929739393561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97.10631351870659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97.15317912056958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97.1998952321704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97.24646287531979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97.29288306114624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97.33915679024594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97.38528505283034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97.4312688288708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97.47710908824104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97.52280679085682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97.56836288681345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97.61377831652067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97.65905401083542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97.70419089119223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97.74918986973132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97.79405184942473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97.83877772419997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97.88336837906186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97.9278246902123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97.9721475251678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98.01633774287522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98.06039619382561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98.10432372016605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98.14812115580955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98.19178932654344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98.23532905013572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98.27874113643962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98.32202638749668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98.36518559763797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98.40821955358376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98.45112903454147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98.49391481230215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98.53657765133532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98.57911830888237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98.62153753504838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98.66383607289251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98.70601465851705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98.74807402115485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98.79001488325555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98.83183796057044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98.87354396223583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98.9151335908553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98.95660754258066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98.99796650719144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99.03921116817341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99.08034220279576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99.12136028218707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99.16226607141022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99.203060229536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99.24374340971578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99.28431625925289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99.32477941967315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99.36513352679398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99.40537921079294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99.44551709627477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99.48554780233776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99.52547194263903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99.56529012545872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99.60500295376342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99.64461102526855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99.68411493249987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99.72351526285397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99.76281259865812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99.8020075172289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99.84110059093034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99.880092387231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99.91898346876016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99.95777439336345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99.99646571415748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100.0350579795837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100.07355173346161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100.11194751504107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100.150245859054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100.18844729576522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100.22655235102258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100.26456154630661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100.30247539877911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100.34029442133132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100.37801912263136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100.41565000717092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100.45318757531149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100.49063232332968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100.52798474346214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100.56524532394988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100.60241454908167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100.63949289923725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100.67648085092968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100.71337887684719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100.75018744589453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100.78690702323357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100.82353807032364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100.860081044961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100.89653640131814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100.93290458998213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100.96918605799283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101.00538124888044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101.0414906027025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101.07751455608052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101.11345354223596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101.14930799102599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101.18507832897852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101.22076497932683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101.25636836204399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101.29188889387643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101.3273269883774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101.36268305593984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101.39795750382886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101.43315073621383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101.46826315420002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101.50329515585977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101.53824713626348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101.57311948750991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101.60791259875637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101.64262685624828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101.67726264334863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101.7118203405667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101.74630032558687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101.78070297329664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101.81502865581459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101.84927774251784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101.88345060006928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101.91754759244434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101.95156908095746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101.98551542428834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102.01938697850774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102.05318409710301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102.08690713100329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102.12055642860443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102.15413233579362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102.18763519597361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102.22106535008676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102.25442313663879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102.28770889172218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102.32092294903923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102.35406563992505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102.38713729337012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102.42013823604255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102.45306879231018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102.48592928426235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102.51872003173148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102.55144135231428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102.58409356139279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102.61667697215522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102.64919189561634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102.68163864063793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102.71401751394875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102.74632882016434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102.77857286180662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102.81074993932334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102.84286035110706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102.87490439351416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102.90688236088349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102.93879454555491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102.97064123788748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103.00242272627756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103.03413929717667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103.06579123510906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103.0973788226893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103.12890234063933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103.16036206780568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103.19175828117626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103.22309125589702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103.25436126528845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103.28556858086186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103.31671347233552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103.34779620765052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103.37881705298662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103.40977627277779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103.44067412972758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103.4715108848244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103.50228679735659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103.53300212492726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103.56365712346911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103.59425204725896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103.62478714893213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103.6552626794968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103.685678888348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103.71603602328162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103.74633433050822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103.77657405466663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103.80675543883746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103.8368787245565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103.86694415182787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103.89695195913714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103.92690238346422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103.9567956602962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103.98663202363993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104.0164117060346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104.0461349385641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104.07580195086928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104.10541297116012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104.13496822622763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104.1644679414558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104.19391234083336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104.2233016469653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104.2526360810845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104.28191586306303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104.31114121142345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104.3403123433499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104.3694294746992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104.39849282001178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104.42750259252239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104.45645900417084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104.48536226561262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104.51421258622936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104.54301017413913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104.57175523620676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104.600447978054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104.62908860406958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104.65767731741909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104.6862143200549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104.7146998127259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104.74313399498712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104.77151706520934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104.79984922058847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104.82813065715497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104.85636156978313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104.88454215220018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104.91267259699546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104.94075309562939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104.96878383844229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104.99676501466334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105.02469681241921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105.05257941874272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105.08041301958144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105.10819779980612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105.13593394321913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105.16362163256271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105.19126104952724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105.21885237475938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105.24639578787013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105.27389146744287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105.30133959104117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105.32874033521672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105.35609387551706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105.38340038649329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105.4106600417076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105.43787301374094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105.46503947420037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105.49215959372651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105.51923354200088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105.5462614877531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105.57324359876814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105.60018004189342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105.62707098304581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105.65391658721867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105.68071701848879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105.70747244002317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105.73418301408584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105.76084890204464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105.7874702643778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105.81404726068057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105.84058004967179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105.86706878920033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105.89351363625154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105.91991474695358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105.94627227658371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105.9725863795746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105.9988572095204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106.02508491918299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106.05126966049798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106.07741158458072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106.1035108417323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106.12956758144546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106.15558195241036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106.18155410252048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106.20748417887832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106.23337232780105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106.25921869482629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106.28502342471755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106.31078666146982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106.33650854831515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106.36218922772794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106.38782884143045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106.41342753039811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106.4389854348648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106.46450269432812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106.48997944755459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106.5154158325848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106.54081198673852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106.56616804661981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106.59148414812199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106.61676042643262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106.64199701603845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106.6671940507303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106.69235166360797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106.71746998708494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106.74254915289318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106.76758929208788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106.79259053505218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106.81755301150169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106.84247685048919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106.86736218040913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106.89220912900223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106.91701782335983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106.9417883899285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106.96652095451427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106.99121564228713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107.0158725777853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107.04049188491956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107.06507368697746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107.0896181066275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107.11412526592349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107.13859528630852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107.1630282886191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107.18742439308936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107.2117837193549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107.23610638645701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107.26039251284647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107.28464221638758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107.3088556143621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107.33303282347302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107.3571739598485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107.38127913904559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107.40534847605417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107.42938208530052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107.45338008065112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107.47734257541636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107.50126968235416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107.52516151367357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107.54901818103843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107.57283979557094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107.59662646785512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107.62037830794034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107.64409542534487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107.66777792905928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107.69142592754986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107.71503952876202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107.73861884012364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107.76216396854848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107.78567502043938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107.80915210169168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107.83259531769636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107.85600477334333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107.87938057302465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107.90272282063768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107.92603161958823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107.94930707279374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107.97254928268636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107.99575835121598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108.01893437985338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108.04207746959317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108.06518772095689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108.0882652339959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108.11131010829443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108.13432244297242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108.15730233668855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108.18024988764301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108.20316519358049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108.22604835179287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108.24889945912221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108.27171861196346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108.29450590626725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108.31726143754261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108.33998530085984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108.36267759085304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108.38533840172295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108.40796782723953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108.4305659607447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108.45313289515488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108.47566872296368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108.49817353624438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108.52064742665269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108.54309048542905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108.56550280340143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108.58788447098762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108.61023557819783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108.6325562146372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108.65484646950812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108.6771064316128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108.69933618935563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108.72153583074557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108.74370544339857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108.76584511453987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108.78795493100644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108.81003497924921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108.83208534533547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108.85410611495105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108.87609737340271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108.89805920562036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108.91999169615924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108.94189492920226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108.9637689885621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108.98561395768346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109.00742991964525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109.02921695716267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109.05097515258946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109.07270458791994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109.09440534479116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109.116077504485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109.13772114793025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109.15933635570464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109.18092320803696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109.202481784809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109.22401216555767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109.24551442947691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109.26698865541981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109.2884349219004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109.30985330709582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109.3312438888481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109.35260674466619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109.37394195172782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109.39524958688143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109.41652972664815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109.43778244722348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109.45900782447937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109.48020593396586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109.50137685091313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109.52252065023315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109.54363740652163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109.56472719405969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109.58579008681575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109.60682615844723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109.62783548230239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109.64881813142199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109.66977417854105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109.69070369609064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109.71160675619952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109.73248343069582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109.75333379110883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109.77415790867057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109.7949558543175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109.81572769869214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109.8364735121448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109.85719336473508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109.8778873262336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109.89855546612351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109.91919785360214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109.93981455758262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109.96040564669535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109.98097118928965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110.00151125343525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110.0220259069239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110.04251521727082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110.06297925171626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110.08341807722701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110.10383176049793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110.12422036795331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110.14458396574851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110.16492261977136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110.18523639564354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110.20552535872218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110.22578957410114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110.24602910661255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110.26624402082821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110.28643438106094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110.30660025136602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110.3267416955426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110.34685877713498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110.3669515594342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110.38702010547911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110.40706447805792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110.42708473970953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110.44708095272475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110.46705317914773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110.48700148077728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110.50692591916808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110.52682655563206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110.54670345123968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110.5665566668212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110.58638626296792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110.60619230003353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110.62597483813524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110.64573393715514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110.6654696567414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110.68518205630947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110.70487119504337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110.72453713189681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110.74417992559451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110.76379963463329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110.78339631728333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110.80297003158931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110.82252083537165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110.8420487862276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110.86155394153243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110.88103635844061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110.90049609388694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110.91993320458762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110.93934774704151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110.95873977753112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110.97810935212384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110.99745652667292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111.01678135681873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111.03608389798968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111.05536420540348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111.07462233406807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111.09385833878278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111.11307227413937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111.13226419452309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111.15143415411373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111.17058220688668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111.18970840661393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111.20881280686515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111.22789546100871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111.24695642221266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111.26599574344576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111.28501347747847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111.30400967688405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111.3229843940394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111.34193768112614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111.3608695901316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111.37978017284973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111.39866948088215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111.417537565639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111.43638447834002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111.45521027001543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111.47401499150686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111.49279869346837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111.5115614263673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111.53030324048521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111.54902418591882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111.56772431258099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111.58640367020145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111.6050623083279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111.6237002763268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111.64231762338427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111.66091439850702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111.67949065052316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111.69804642808317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111.71658177966073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111.73509675355353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111.7535913978842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111.77206576060112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111.79051988947936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111.80895383212136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111.82736763595796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111.84576134824907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111.86413501608462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111.88248868638526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111.90082240590336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111.9191362212236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111.93743017876398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111.95570432477649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111.97395870534798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111.99219336640094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112.01040835369426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112.02860371282404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112.04677948922436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112.06493572816811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112.08307247476766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112.10118977397568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112.1192876705859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112.13736620923393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112.15542543439786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112.17346539039917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112.19148612140333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112.20948767142067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112.22747008430707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112.24543340376458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112.2633776733423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112.28130293643707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112.29920923629413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112.31709661600785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112.33496511852243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112.35281478663269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112.37064566298469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112.38845779007639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112.40625121025845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112.42402596573486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112.44178209856356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112.4595196506573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112.47723866378409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112.49493917956805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112.51262123949003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112.53028488488819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112.5479301569588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112.56555709675678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112.5831657451964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112.60075614305195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112.61832833095835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112.6358823494118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112.65341823877044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112.67093603925495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112.6884357909492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112.70591753380084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112.72338130762205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112.74082715208996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112.75825510674743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112.77566521100361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112.7930575041345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112.81043202528365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112.82778881346265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112.84512790755188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112.86244934630095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112.87975316832934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112.89703941212707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112.91430811605518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112.93155931834636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112.94879305710552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112.96600937031037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112.98320829581198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113.00038987133539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113.01755413448008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113.03470112272066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113.05183087340735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113.0689434237665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113.08603881090124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113.103117071792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113.12017824329698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113.1372223621528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113.154249464975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113.17125958825852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113.18825276837835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113.20522904158993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113.22218844402981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113.2391310117161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113.25605678054895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113.27296578631119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113.28985806466875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113.30673365117121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113.32359258125234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113.34043489023051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113.35726061330932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113.37406978557802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113.39086244201202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113.40763861747344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113.42439834671154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113.44114166436324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113.45786860495363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113.4745792028964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113.49127349249436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113.50795150793998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113.52461328331572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113.54125885259465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113.55788824964087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113.57450150820993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113.59109866194942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113.60767974439929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113.62424478899243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113.64079382905507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113.65732689780725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113.67384402836329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113.69034525373226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113.70683060681834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113.72330012042141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113.73975382723732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113.75619175985855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113.77261395077446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113.78902043237179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113.80541123693514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113.82178639664741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113.83814594359013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113.85448990974396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113.87081832698917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113.88713122710593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113.9034286417749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113.91971060257745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113.93597714099629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113.95222828841572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113.96846407612215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113.98468453530442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114.00088969705433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114.01707959236693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114.03325425214095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114.04941370717928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114.06555798818927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114.08168712578323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114.0978011504787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114.11390009269897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114.12998398277341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114.14605285093783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114.16210672733497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114.17814564201477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114.19416962493486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114.21017870596083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114.22617291486672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114.24215228133534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114.25811683495861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114.27406660523809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114.2900016215851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114.30592191332136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114.32182750967917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114.33771843980183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114.35359473274406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114.36945641747228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114.38530352286502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114.40113607771326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114.41695411072085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114.43275765050473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114.44854672559538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114.46432136443723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114.48008159538887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114.49582744672347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114.51155894662914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114.52727612320928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114.54297900448282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114.55866761838473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114.57434199276624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114.5900021553952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114.60564813395644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L2:M43"/>
  <sheetViews>
    <sheetView zoomScale="110" zoomScaleNormal="110" workbookViewId="0" topLeftCell="A88">
      <selection activeCell="D5" sqref="D5"/>
    </sheetView>
  </sheetViews>
  <sheetFormatPr defaultColWidth="9.140625" defaultRowHeight="12.75"/>
  <cols>
    <col min="1" max="16384" width="10.8515625" style="0" customWidth="1"/>
  </cols>
  <sheetData>
    <row r="2" ht="12.75">
      <c r="L2" t="s">
        <v>128</v>
      </c>
    </row>
    <row r="43" ht="12.75">
      <c r="M43" t="s">
        <v>129</v>
      </c>
    </row>
  </sheetData>
  <sheetProtection password="F24C" sheet="1"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2019-04-08T15:31:11Z</cp:lastPrinted>
  <dcterms:created xsi:type="dcterms:W3CDTF">2017-12-14T08:21:18Z</dcterms:created>
  <dcterms:modified xsi:type="dcterms:W3CDTF">2024-01-29T09:20:35Z</dcterms:modified>
  <cp:category/>
  <cp:version/>
  <cp:contentType/>
  <cp:contentStatus/>
  <cp:revision>46</cp:revision>
</cp:coreProperties>
</file>